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46" windowWidth="9600" windowHeight="4725" tabRatio="668" activeTab="2"/>
  </bookViews>
  <sheets>
    <sheet name="Tender Review" sheetId="1" r:id="rId1"/>
    <sheet name="print" sheetId="2" r:id="rId2"/>
    <sheet name="Summary" sheetId="3" r:id="rId3"/>
    <sheet name="Proposed_savings" sheetId="4" r:id="rId4"/>
    <sheet name="Preliminaries" sheetId="5" r:id="rId5"/>
    <sheet name="Ductwork_&amp;_Accessories" sheetId="6" r:id="rId6"/>
    <sheet name="Plant_Air_System" sheetId="7" r:id="rId7"/>
    <sheet name="Pipework_&amp;_Accessories" sheetId="8" r:id="rId8"/>
    <sheet name="Plant_Fluid_System" sheetId="9" r:id="rId9"/>
    <sheet name="Subcontractors" sheetId="10" r:id="rId10"/>
    <sheet name="Duct_Sheetmetal" sheetId="11" r:id="rId11"/>
    <sheet name="Piping" sheetId="12" r:id="rId12"/>
    <sheet name="Miscellaneous_Work" sheetId="13" r:id="rId13"/>
    <sheet name="Flex_Duct_&amp;_Spigots" sheetId="14" r:id="rId14"/>
    <sheet name="grilles" sheetId="15" r:id="rId15"/>
    <sheet name="Fire_Damper" sheetId="16" r:id="rId16"/>
    <sheet name="Volume_Damper" sheetId="17" r:id="rId17"/>
    <sheet name="Elec_Duct_Heater" sheetId="18" r:id="rId18"/>
    <sheet name="Filter_Mix_Box" sheetId="19" r:id="rId19"/>
    <sheet name="Ductwork" sheetId="20" r:id="rId20"/>
    <sheet name="Fans" sheetId="21" r:id="rId21"/>
    <sheet name="roundduct" sheetId="22" r:id="rId22"/>
    <sheet name="BSD_Cost" sheetId="23" r:id="rId23"/>
  </sheets>
  <externalReferences>
    <externalReference r:id="rId26"/>
    <externalReference r:id="rId27"/>
  </externalReferences>
  <definedNames>
    <definedName name="_xlnm.Print_Area" localSheetId="22">'BSD_Cost'!$A$1:$G$75</definedName>
    <definedName name="_xlnm.Print_Area" localSheetId="10">'Duct_Sheetmetal'!$A$1:$I$55</definedName>
    <definedName name="_xlnm.Print_Area" localSheetId="5">'Ductwork_&amp;_Accessories'!$A$5:$I$114</definedName>
    <definedName name="_xlnm.Print_Area" localSheetId="17">'Elec_Duct_Heater'!$A$1:$I$53</definedName>
    <definedName name="_xlnm.Print_Area" localSheetId="18">'Filter_Mix_Box'!$B$1:$J$40</definedName>
    <definedName name="_xlnm.Print_Area" localSheetId="15">'Fire_Damper'!$A$1:$K$107</definedName>
    <definedName name="_xlnm.Print_Area" localSheetId="13">'Flex_Duct_&amp;_Spigots'!$A$1:$I$59</definedName>
    <definedName name="_xlnm.Print_Area" localSheetId="12">'Miscellaneous_Work'!$A$1:$K$60</definedName>
    <definedName name="_xlnm.Print_Area" localSheetId="7">'Pipework_&amp;_Accessories'!$A$1:$I$51</definedName>
    <definedName name="_xlnm.Print_Area" localSheetId="11">'Piping'!$A$1:$F$55</definedName>
    <definedName name="_xlnm.Print_Area" localSheetId="6">'Plant_Air_System'!$A$5:$I$106</definedName>
    <definedName name="_xlnm.Print_Area" localSheetId="8">'Plant_Fluid_System'!$A$1:$I$53</definedName>
    <definedName name="_xlnm.Print_Area" localSheetId="4">'Preliminaries'!$A$1:$F$55</definedName>
    <definedName name="_xlnm.Print_Area" localSheetId="3">'Proposed_savings'!$A$1:$G$67</definedName>
    <definedName name="_xlnm.Print_Area" localSheetId="9">'Subcontractors'!$A$5:$I$108</definedName>
    <definedName name="_xlnm.Print_Area" localSheetId="2">'Summary'!$A$1:$G$52</definedName>
    <definedName name="_xlnm.Print_Area" localSheetId="0">'Tender Review'!$A$1:$I$60</definedName>
    <definedName name="_xlnm.Print_Titles" localSheetId="5">'Ductwork_&amp;_Accessories'!$1:$4</definedName>
    <definedName name="_xlnm.Print_Titles" localSheetId="6">'Plant_Air_System'!$1:$4</definedName>
    <definedName name="_xlnm.Print_Titles" localSheetId="9">'Subcontractors'!$1:$4</definedName>
  </definedNames>
  <calcPr fullCalcOnLoad="1"/>
</workbook>
</file>

<file path=xl/sharedStrings.xml><?xml version="1.0" encoding="utf-8"?>
<sst xmlns="http://schemas.openxmlformats.org/spreadsheetml/2006/main" count="1760" uniqueCount="929">
  <si>
    <t>Project:</t>
  </si>
  <si>
    <t xml:space="preserve"> </t>
  </si>
  <si>
    <t>ABCDE</t>
  </si>
  <si>
    <t>Client:</t>
  </si>
  <si>
    <t>Est. No</t>
  </si>
  <si>
    <t>Estimator:</t>
  </si>
  <si>
    <t>Job No.</t>
  </si>
  <si>
    <t>Date:</t>
  </si>
  <si>
    <t xml:space="preserve">   MATERIAL &amp; LABOUR SUMMARY FROM DETAIL SHEETS</t>
  </si>
  <si>
    <t>Install.</t>
  </si>
  <si>
    <t>Comm.</t>
  </si>
  <si>
    <t>Sales</t>
  </si>
  <si>
    <t>Ref.</t>
  </si>
  <si>
    <t>Description</t>
  </si>
  <si>
    <t>Hours</t>
  </si>
  <si>
    <t>Cost</t>
  </si>
  <si>
    <t>_</t>
  </si>
  <si>
    <t>Preliminaries</t>
  </si>
  <si>
    <t>Ductwork &amp; accessories</t>
  </si>
  <si>
    <t xml:space="preserve">Plant-Air Systems </t>
  </si>
  <si>
    <t>Pipework &amp; accessories</t>
  </si>
  <si>
    <t xml:space="preserve">Plant -Fluid Systems </t>
  </si>
  <si>
    <t xml:space="preserve">Subcontractors </t>
  </si>
  <si>
    <t>Total of all worksheet</t>
  </si>
  <si>
    <t xml:space="preserve">   ESTIMATE SUMMARY</t>
  </si>
  <si>
    <t>Supplier &amp; Subcontractor Total from above</t>
  </si>
  <si>
    <t>Rate</t>
  </si>
  <si>
    <t>SS</t>
  </si>
  <si>
    <t>Airside &amp; Ductwork</t>
  </si>
  <si>
    <t>SP</t>
  </si>
  <si>
    <t>Fluidside &amp; Pipework</t>
  </si>
  <si>
    <t>SC</t>
  </si>
  <si>
    <t>Commissioning Labour</t>
  </si>
  <si>
    <t>B</t>
  </si>
  <si>
    <t>Overtime Premium</t>
  </si>
  <si>
    <t>Site Allowance</t>
  </si>
  <si>
    <t>Living Away Allowance</t>
  </si>
  <si>
    <t>Multi storey allowance</t>
  </si>
  <si>
    <t>Inclement weather allowance</t>
  </si>
  <si>
    <t>JPM</t>
  </si>
  <si>
    <t>Others</t>
  </si>
  <si>
    <t>DL</t>
  </si>
  <si>
    <t xml:space="preserve">Drafting </t>
  </si>
  <si>
    <t>Air Fares</t>
  </si>
  <si>
    <t>Accomodation</t>
  </si>
  <si>
    <t>SM</t>
  </si>
  <si>
    <t>Maintenance Manuals</t>
  </si>
  <si>
    <t>WA</t>
  </si>
  <si>
    <t>Service Under Warranty</t>
  </si>
  <si>
    <t>V</t>
  </si>
  <si>
    <t>Service contract</t>
  </si>
  <si>
    <t>Total</t>
  </si>
  <si>
    <t>MH</t>
  </si>
  <si>
    <t>Fastenings</t>
  </si>
  <si>
    <t xml:space="preserve">Supervision / Sheet Metal /  Piping / General. </t>
  </si>
  <si>
    <t>PROPOSED SAVINGS</t>
  </si>
  <si>
    <t>X</t>
  </si>
  <si>
    <t>Fixed Price allowance</t>
  </si>
  <si>
    <t>XSM</t>
  </si>
  <si>
    <t>State Manager's Contingency</t>
  </si>
  <si>
    <r>
      <t xml:space="preserve">Contingency </t>
    </r>
    <r>
      <rPr>
        <b/>
        <sz val="12"/>
        <rFont val="Arial"/>
        <family val="2"/>
      </rPr>
      <t>( Haden Contingencies Only</t>
    </r>
    <r>
      <rPr>
        <sz val="12"/>
        <rFont val="Arial"/>
        <family val="2"/>
      </rPr>
      <t>)</t>
    </r>
  </si>
  <si>
    <t>Project Management  Cost</t>
  </si>
  <si>
    <t>Site administration/QA</t>
  </si>
  <si>
    <t>JPE</t>
  </si>
  <si>
    <t>Engineering</t>
  </si>
  <si>
    <t>Branch Cost</t>
  </si>
  <si>
    <t>ZZMU</t>
  </si>
  <si>
    <t>Overheads</t>
  </si>
  <si>
    <t>Margin</t>
  </si>
  <si>
    <t>EBIT</t>
  </si>
  <si>
    <t>%</t>
  </si>
  <si>
    <t>PROJECT PRICE</t>
  </si>
  <si>
    <t>GA</t>
  </si>
  <si>
    <t>Signed estimator</t>
  </si>
  <si>
    <t xml:space="preserve">Signed state manager </t>
  </si>
  <si>
    <t xml:space="preserve">               PROPOSED DISCOUNT BUYING </t>
  </si>
  <si>
    <t>HADEN</t>
  </si>
  <si>
    <t>Project</t>
  </si>
  <si>
    <t>Estimator</t>
  </si>
  <si>
    <t>Est.  no.</t>
  </si>
  <si>
    <t>Qty.</t>
  </si>
  <si>
    <t>Supplier/</t>
  </si>
  <si>
    <t>Quotation</t>
  </si>
  <si>
    <t>Buying</t>
  </si>
  <si>
    <t>tax</t>
  </si>
  <si>
    <t xml:space="preserve">Proposed </t>
  </si>
  <si>
    <t>Subcontractor</t>
  </si>
  <si>
    <t>Value  $</t>
  </si>
  <si>
    <t>Final Price $</t>
  </si>
  <si>
    <t>Subcontractors</t>
  </si>
  <si>
    <t>Totals</t>
  </si>
  <si>
    <t>Suppliers</t>
  </si>
  <si>
    <t>spigots</t>
  </si>
  <si>
    <t>Drafting</t>
  </si>
  <si>
    <t>Sub totals</t>
  </si>
  <si>
    <t>general</t>
  </si>
  <si>
    <t>Agreed by:</t>
  </si>
  <si>
    <t>Date</t>
  </si>
  <si>
    <t>Ref</t>
  </si>
  <si>
    <t>Sales Tax</t>
  </si>
  <si>
    <t>JS</t>
  </si>
  <si>
    <t>Site Office</t>
  </si>
  <si>
    <t>Site Change Room / Lunch Room</t>
  </si>
  <si>
    <t>Site Workshop</t>
  </si>
  <si>
    <t>Other Site Facilities</t>
  </si>
  <si>
    <t>SE</t>
  </si>
  <si>
    <t>Electrical Tool Inspection</t>
  </si>
  <si>
    <t>JT</t>
  </si>
  <si>
    <t>Site Telephone/Fax</t>
  </si>
  <si>
    <t>H</t>
  </si>
  <si>
    <t>Scaffold Hire</t>
  </si>
  <si>
    <t>Plant Hire</t>
  </si>
  <si>
    <t>Crane Hire</t>
  </si>
  <si>
    <t>T</t>
  </si>
  <si>
    <t>Cartage</t>
  </si>
  <si>
    <t>Transport</t>
  </si>
  <si>
    <t>Non working foreman</t>
  </si>
  <si>
    <t>Programme</t>
  </si>
  <si>
    <t>Co-ordination</t>
  </si>
  <si>
    <t>SZ</t>
  </si>
  <si>
    <t>Engineering / Consultants</t>
  </si>
  <si>
    <t xml:space="preserve">Fees &amp; Approvals </t>
  </si>
  <si>
    <t>Board and Fares</t>
  </si>
  <si>
    <t>G</t>
  </si>
  <si>
    <t>General Contingency</t>
  </si>
  <si>
    <t>Rubbish removal</t>
  </si>
  <si>
    <t>Nipper</t>
  </si>
  <si>
    <t>Cleaning of site sheds &amp; office</t>
  </si>
  <si>
    <t>Delegates lost time</t>
  </si>
  <si>
    <t>First aid</t>
  </si>
  <si>
    <t>Safety instruction</t>
  </si>
  <si>
    <t xml:space="preserve">                                                         Total this page =</t>
  </si>
  <si>
    <t>Supplier Quotes</t>
  </si>
  <si>
    <t>Estimate Allowance</t>
  </si>
  <si>
    <t>Qty</t>
  </si>
  <si>
    <t>Items</t>
  </si>
  <si>
    <t>Materials</t>
  </si>
  <si>
    <t>Sales tax</t>
  </si>
  <si>
    <t>Inst Hrs</t>
  </si>
  <si>
    <t>Com.Hrs</t>
  </si>
  <si>
    <t>MS</t>
  </si>
  <si>
    <t>Duct/Rect sheetmetal</t>
  </si>
  <si>
    <t>From duct sheet</t>
  </si>
  <si>
    <t>Round Ductwork</t>
  </si>
  <si>
    <t>Roladuct</t>
  </si>
  <si>
    <t>Duraduct</t>
  </si>
  <si>
    <t>AllDuct</t>
  </si>
  <si>
    <t>Speedlock Ducting</t>
  </si>
  <si>
    <t>EX</t>
  </si>
  <si>
    <t xml:space="preserve">Flexible Duct </t>
  </si>
  <si>
    <t>Haden</t>
  </si>
  <si>
    <t>Round Spigots</t>
  </si>
  <si>
    <t>EDV</t>
  </si>
  <si>
    <t>Volume  dampers</t>
  </si>
  <si>
    <t>Bullock</t>
  </si>
  <si>
    <t>Air Grilles</t>
  </si>
  <si>
    <t>Riley Air</t>
  </si>
  <si>
    <t>EDF</t>
  </si>
  <si>
    <t>Fire dampers</t>
  </si>
  <si>
    <t>Osbourne</t>
  </si>
  <si>
    <t>SF</t>
  </si>
  <si>
    <t>Fireseal</t>
  </si>
  <si>
    <t>Grilles &amp; diffusers</t>
  </si>
  <si>
    <t>EG</t>
  </si>
  <si>
    <t>air diffusers</t>
  </si>
  <si>
    <t>Dragon</t>
  </si>
  <si>
    <t>Thermafusers</t>
  </si>
  <si>
    <t>budget</t>
  </si>
  <si>
    <t>Attenuators</t>
  </si>
  <si>
    <t>ES</t>
  </si>
  <si>
    <t>AERO</t>
  </si>
  <si>
    <t>Filters</t>
  </si>
  <si>
    <t>EL</t>
  </si>
  <si>
    <t>Clyde Apac</t>
  </si>
  <si>
    <t>Farr</t>
  </si>
  <si>
    <t>BTR</t>
  </si>
  <si>
    <t>IFC</t>
  </si>
  <si>
    <t>AAF</t>
  </si>
  <si>
    <t>Kitchen Exhaust Hood</t>
  </si>
  <si>
    <t>EK</t>
  </si>
  <si>
    <t>Stoddart</t>
  </si>
  <si>
    <t>Gaylord Industries</t>
  </si>
  <si>
    <t>Electric Duct Heaters</t>
  </si>
  <si>
    <t>EH</t>
  </si>
  <si>
    <t>temcel</t>
  </si>
  <si>
    <t>Magnahelic Gauges</t>
  </si>
  <si>
    <t>EI</t>
  </si>
  <si>
    <t>Dywer</t>
  </si>
  <si>
    <t>Other (enter details)</t>
  </si>
  <si>
    <t>E</t>
  </si>
  <si>
    <t xml:space="preserve">                     Total This Section</t>
  </si>
  <si>
    <t>Description/Supplier</t>
  </si>
  <si>
    <t>Comm</t>
  </si>
  <si>
    <t>Hrs</t>
  </si>
  <si>
    <t>EF</t>
  </si>
  <si>
    <t>Fans</t>
  </si>
  <si>
    <t>ABB Fans</t>
  </si>
  <si>
    <t>Howden Phoenix</t>
  </si>
  <si>
    <t>Ductline</t>
  </si>
  <si>
    <t>Fantech</t>
  </si>
  <si>
    <t>Ziehl-EBM</t>
  </si>
  <si>
    <t>Wood  GEC</t>
  </si>
  <si>
    <t>EAA</t>
  </si>
  <si>
    <t>Air Handling Units</t>
  </si>
  <si>
    <t>Fan Coil Indust.</t>
  </si>
  <si>
    <t>Trane</t>
  </si>
  <si>
    <t>York</t>
  </si>
  <si>
    <t>Dunn</t>
  </si>
  <si>
    <t>EAF</t>
  </si>
  <si>
    <t>Fan Coil Units</t>
  </si>
  <si>
    <t>EUP</t>
  </si>
  <si>
    <t>Packaged a/c units</t>
  </si>
  <si>
    <t>Apac</t>
  </si>
  <si>
    <t>Bradway</t>
  </si>
  <si>
    <t>Diamond</t>
  </si>
  <si>
    <t>Email</t>
  </si>
  <si>
    <t>Split a/c units</t>
  </si>
  <si>
    <t>Daikin</t>
  </si>
  <si>
    <t>EVAV</t>
  </si>
  <si>
    <t>VAV Boxes</t>
  </si>
  <si>
    <t>York  Temp.</t>
  </si>
  <si>
    <t>Muller</t>
  </si>
  <si>
    <t>Celmec</t>
  </si>
  <si>
    <t>EHUM</t>
  </si>
  <si>
    <t>Humidifiers</t>
  </si>
  <si>
    <t>Bestobell</t>
  </si>
  <si>
    <t>Humidaire</t>
  </si>
  <si>
    <t>Simmons</t>
  </si>
  <si>
    <t>Spirax</t>
  </si>
  <si>
    <t>EUE</t>
  </si>
  <si>
    <t>Evaporative Coolers</t>
  </si>
  <si>
    <t>Celair-Malmet</t>
  </si>
  <si>
    <t>EFE</t>
  </si>
  <si>
    <t>Fume Cupboards</t>
  </si>
  <si>
    <t>Kemproof</t>
  </si>
  <si>
    <t>Conditionaire</t>
  </si>
  <si>
    <t>Plastic Constructions</t>
  </si>
  <si>
    <t>Special Exhaust Systems</t>
  </si>
  <si>
    <t>Roots</t>
  </si>
  <si>
    <t>Vokes</t>
  </si>
  <si>
    <t>EVSD</t>
  </si>
  <si>
    <t>Variable Speed Drives</t>
  </si>
  <si>
    <t>Varidrive</t>
  </si>
  <si>
    <t>ABB</t>
  </si>
  <si>
    <t>Danfoss</t>
  </si>
  <si>
    <t>drive dynamic</t>
  </si>
  <si>
    <t>EAC</t>
  </si>
  <si>
    <t>Cooling or Heating Coils</t>
  </si>
  <si>
    <t>Cosair</t>
  </si>
  <si>
    <t>EV</t>
  </si>
  <si>
    <t>Anti-vabration mounts</t>
  </si>
  <si>
    <t>Seismic restraints</t>
  </si>
  <si>
    <t>Filter Boxes</t>
  </si>
  <si>
    <t>Miscellaneous commissioning from sheet</t>
  </si>
  <si>
    <t xml:space="preserve">                  Total This Section  =</t>
  </si>
  <si>
    <t>PA</t>
  </si>
  <si>
    <t>Pipework-Valves-Fittings</t>
  </si>
  <si>
    <t xml:space="preserve">       from piping sheet</t>
  </si>
  <si>
    <t>Expansion Tanks</t>
  </si>
  <si>
    <t>Auto Control</t>
  </si>
  <si>
    <t>EBB</t>
  </si>
  <si>
    <t>Domestic Hot Water Units</t>
  </si>
  <si>
    <t>Rheem</t>
  </si>
  <si>
    <t>Radiators</t>
  </si>
  <si>
    <t>Condair</t>
  </si>
  <si>
    <t>Hydrotherm</t>
  </si>
  <si>
    <t>Special Filters</t>
  </si>
  <si>
    <t xml:space="preserve">                               Total This Section  =</t>
  </si>
  <si>
    <t>EC</t>
  </si>
  <si>
    <t>Chillers</t>
  </si>
  <si>
    <t>Carrier</t>
  </si>
  <si>
    <t>Multistack</t>
  </si>
  <si>
    <t>ET</t>
  </si>
  <si>
    <t>Cooling Towers</t>
  </si>
  <si>
    <t>Aqua Cool</t>
  </si>
  <si>
    <t>BAC</t>
  </si>
  <si>
    <t>Temcel</t>
  </si>
  <si>
    <t>Boilers</t>
  </si>
  <si>
    <t>Edwards</t>
  </si>
  <si>
    <t>Hunt</t>
  </si>
  <si>
    <t>Aira</t>
  </si>
  <si>
    <t>Raypak</t>
  </si>
  <si>
    <t>EP</t>
  </si>
  <si>
    <t>Pumps</t>
  </si>
  <si>
    <t>KSB Ajax</t>
  </si>
  <si>
    <t>Thompson</t>
  </si>
  <si>
    <t>All Pumps</t>
  </si>
  <si>
    <t>K &amp; L</t>
  </si>
  <si>
    <t>EBX</t>
  </si>
  <si>
    <t>Heat Exchangers (plate)</t>
  </si>
  <si>
    <t>Alfa - Laval</t>
  </si>
  <si>
    <t>Coomes</t>
  </si>
  <si>
    <t>Heatexchangers</t>
  </si>
  <si>
    <t>Hunt Heating</t>
  </si>
  <si>
    <t>Heat Exch (shell &amp; tube)</t>
  </si>
  <si>
    <t>J . B Collitt</t>
  </si>
  <si>
    <t>Coomes / Britannia</t>
  </si>
  <si>
    <t>Air Cooled Condensers</t>
  </si>
  <si>
    <t xml:space="preserve">                   Total This Section</t>
  </si>
  <si>
    <t>Description / Supplier</t>
  </si>
  <si>
    <t>Electrical</t>
  </si>
  <si>
    <t>Brooks Marchant</t>
  </si>
  <si>
    <t>G. Walker &amp; Frazer</t>
  </si>
  <si>
    <t>NCS</t>
  </si>
  <si>
    <t>Luke</t>
  </si>
  <si>
    <t>Fanelec</t>
  </si>
  <si>
    <t>Electromaster</t>
  </si>
  <si>
    <t>R.G.LADD</t>
  </si>
  <si>
    <t>SB</t>
  </si>
  <si>
    <t>Controls</t>
  </si>
  <si>
    <t>CSI</t>
  </si>
  <si>
    <t>Honeywell</t>
  </si>
  <si>
    <t>Regulator</t>
  </si>
  <si>
    <t>Seibee</t>
  </si>
  <si>
    <t>Staefa</t>
  </si>
  <si>
    <t>Tour &amp; Anderson</t>
  </si>
  <si>
    <t>MCS</t>
  </si>
  <si>
    <t>SI</t>
  </si>
  <si>
    <t>Insulation Internal</t>
  </si>
  <si>
    <t xml:space="preserve">  </t>
  </si>
  <si>
    <t>Insulation External&amp;pipe</t>
  </si>
  <si>
    <t>Croydon</t>
  </si>
  <si>
    <t>Demanet</t>
  </si>
  <si>
    <t>Haden from ductwork sheets</t>
  </si>
  <si>
    <t>SW</t>
  </si>
  <si>
    <t>Water treatment</t>
  </si>
  <si>
    <t>Hydro Chem</t>
  </si>
  <si>
    <t>Drew</t>
  </si>
  <si>
    <t>Hydrotech</t>
  </si>
  <si>
    <t>ANCO</t>
  </si>
  <si>
    <t>Cathodic Protection Ser.</t>
  </si>
  <si>
    <t>ST</t>
  </si>
  <si>
    <t>Painting</t>
  </si>
  <si>
    <t>Knightbridge</t>
  </si>
  <si>
    <t>Haden Duct</t>
  </si>
  <si>
    <t>Haden filter plenum</t>
  </si>
  <si>
    <t>Haden piping</t>
  </si>
  <si>
    <t>others</t>
  </si>
  <si>
    <t>Total painting cost</t>
  </si>
  <si>
    <t>EMIL</t>
  </si>
  <si>
    <t>Medical Gases</t>
  </si>
  <si>
    <t>Hoslab</t>
  </si>
  <si>
    <t>CIG</t>
  </si>
  <si>
    <t>Fire Spray</t>
  </si>
  <si>
    <t>Bowers</t>
  </si>
  <si>
    <t>Consolidated</t>
  </si>
  <si>
    <t>Ceil-spray</t>
  </si>
  <si>
    <t>Haden take off</t>
  </si>
  <si>
    <t>SR</t>
  </si>
  <si>
    <t>Refrigeration</t>
  </si>
  <si>
    <t>ECR</t>
  </si>
  <si>
    <t>Cool Rooms</t>
  </si>
  <si>
    <t>Fume cupboard</t>
  </si>
  <si>
    <t>Pipe Install Subcontract</t>
  </si>
  <si>
    <t xml:space="preserve">SS </t>
  </si>
  <si>
    <t>S.Metal Inst.Subcontract</t>
  </si>
  <si>
    <t>total</t>
  </si>
  <si>
    <t>BUDGET</t>
  </si>
  <si>
    <t>SV</t>
  </si>
  <si>
    <t>Civil/Building work</t>
  </si>
  <si>
    <t>SX</t>
  </si>
  <si>
    <t>ENERGY METERS</t>
  </si>
  <si>
    <t xml:space="preserve">                       Total This Section  =</t>
  </si>
  <si>
    <t>Material</t>
  </si>
  <si>
    <t>Fab</t>
  </si>
  <si>
    <t>Site</t>
  </si>
  <si>
    <t>DUCT FABRICATION</t>
  </si>
  <si>
    <t>M/SQ</t>
  </si>
  <si>
    <t>KG</t>
  </si>
  <si>
    <t xml:space="preserve"> COST</t>
  </si>
  <si>
    <t>Duct &amp; fittings</t>
  </si>
  <si>
    <t>Duct (Kitchen Exh Systems)</t>
  </si>
  <si>
    <t>Duct (Stainless Steel)</t>
  </si>
  <si>
    <t>FCU filter/mix box</t>
  </si>
  <si>
    <t>Sub Total</t>
  </si>
  <si>
    <t>Duct handling hours</t>
  </si>
  <si>
    <t>Hangers &amp; Supports</t>
  </si>
  <si>
    <t>Sealers &amp; Fasteners</t>
  </si>
  <si>
    <t>Duct Joints (Linear m X 2.18)</t>
  </si>
  <si>
    <t>Flex. Connection from AHU sheet</t>
  </si>
  <si>
    <t>Flex. Connection from fan sheet</t>
  </si>
  <si>
    <t>M</t>
  </si>
  <si>
    <t>Splitter damper/single blade</t>
  </si>
  <si>
    <t>off</t>
  </si>
  <si>
    <t>Flashing</t>
  </si>
  <si>
    <t>Access panels VCD</t>
  </si>
  <si>
    <t>Access panels FD</t>
  </si>
  <si>
    <t>Kitchen access panels</t>
  </si>
  <si>
    <t>Drip trays</t>
  </si>
  <si>
    <t>Electric heating coil lining</t>
  </si>
  <si>
    <t>Flex. Connection for filter boxes</t>
  </si>
  <si>
    <t>Filter boxes</t>
  </si>
  <si>
    <t>Subtotal for duct fabrication</t>
  </si>
  <si>
    <t>Labour fabrication cost</t>
  </si>
  <si>
    <t xml:space="preserve">       @ $/Hrs</t>
  </si>
  <si>
    <t>Total duct fabrication</t>
  </si>
  <si>
    <t>Internal insulation filter mix plenum</t>
  </si>
  <si>
    <t>Internal insulation</t>
  </si>
  <si>
    <t>Total duct &amp; internal insulation</t>
  </si>
  <si>
    <t>Total duct fab. cost</t>
  </si>
  <si>
    <t>Chosen Estimated Cost</t>
  </si>
  <si>
    <t>Filter Platforms</t>
  </si>
  <si>
    <t>Plinth metal surrounds</t>
  </si>
  <si>
    <t>special duct hangers</t>
  </si>
  <si>
    <t>Built up conditioner housings</t>
  </si>
  <si>
    <t>Stands/frames</t>
  </si>
  <si>
    <t>/steelsuports for risers/p.rooms etc.</t>
  </si>
  <si>
    <t>COOLING T. Disch.incl labour</t>
  </si>
  <si>
    <t>Outside air penunms</t>
  </si>
  <si>
    <t>Emerseal      $35 / 1000Kg</t>
  </si>
  <si>
    <t>handling</t>
  </si>
  <si>
    <t>Misc. work from sheet</t>
  </si>
  <si>
    <t>Total duct/sheetmetal cost</t>
  </si>
  <si>
    <t xml:space="preserve">      @$/Hrs</t>
  </si>
  <si>
    <t>Site hours</t>
  </si>
  <si>
    <t xml:space="preserve">                                                         Grand total cost  =</t>
  </si>
  <si>
    <t>PIPEWORK and ACCESSORIES</t>
  </si>
  <si>
    <t>Chilled water piping</t>
  </si>
  <si>
    <t xml:space="preserve"> - copper pipework</t>
  </si>
  <si>
    <t xml:space="preserve"> - Steel pipework</t>
  </si>
  <si>
    <t>Condenser water piping</t>
  </si>
  <si>
    <t xml:space="preserve"> - Stainless steel piping</t>
  </si>
  <si>
    <t xml:space="preserve"> - ABS pipework</t>
  </si>
  <si>
    <t>Heating hot water piping</t>
  </si>
  <si>
    <t>Steam piping</t>
  </si>
  <si>
    <t>Refrigeration piping</t>
  </si>
  <si>
    <t xml:space="preserve"> -Refrigerant Gas</t>
  </si>
  <si>
    <t xml:space="preserve"> - Bradflex</t>
  </si>
  <si>
    <t>Compressed air piping</t>
  </si>
  <si>
    <t>Special gases pipework</t>
  </si>
  <si>
    <t>Brackets</t>
  </si>
  <si>
    <t>Platforms</t>
  </si>
  <si>
    <t>Spring hangers</t>
  </si>
  <si>
    <t>Subtotal Haden estimate</t>
  </si>
  <si>
    <t>Labour installation cost  @ $/Hrs</t>
  </si>
  <si>
    <t xml:space="preserve">                                    Haden Total Cost  =</t>
  </si>
  <si>
    <t>Total Cost</t>
  </si>
  <si>
    <t>Total Labour</t>
  </si>
  <si>
    <t>incl. Tax $</t>
  </si>
  <si>
    <t>Cost $</t>
  </si>
  <si>
    <t xml:space="preserve">                            Chosen Estimated Cost =</t>
  </si>
  <si>
    <t>MISCELLANEOUS WORK</t>
  </si>
  <si>
    <t>No</t>
  </si>
  <si>
    <t xml:space="preserve">Unit </t>
  </si>
  <si>
    <t xml:space="preserve">                                    Site work</t>
  </si>
  <si>
    <t>Fabrication</t>
  </si>
  <si>
    <t>Off</t>
  </si>
  <si>
    <t xml:space="preserve">                             TOTAL =</t>
  </si>
  <si>
    <t>FLEXIBLE DUCT - INSULATED</t>
  </si>
  <si>
    <t>Insulated</t>
  </si>
  <si>
    <t>Unit</t>
  </si>
  <si>
    <t>Flex duct</t>
  </si>
  <si>
    <t>$</t>
  </si>
  <si>
    <t xml:space="preserve">  100mm</t>
  </si>
  <si>
    <t>@</t>
  </si>
  <si>
    <t xml:space="preserve">  125mm</t>
  </si>
  <si>
    <t xml:space="preserve">  150mm</t>
  </si>
  <si>
    <t xml:space="preserve">  175mm</t>
  </si>
  <si>
    <t xml:space="preserve">  200mm</t>
  </si>
  <si>
    <t xml:space="preserve">  225mm</t>
  </si>
  <si>
    <t xml:space="preserve">  250mm</t>
  </si>
  <si>
    <t xml:space="preserve">  300mm</t>
  </si>
  <si>
    <t xml:space="preserve">  350mm</t>
  </si>
  <si>
    <t xml:space="preserve">  400mm</t>
  </si>
  <si>
    <t xml:space="preserve">  450mm</t>
  </si>
  <si>
    <t xml:space="preserve"> 500mm</t>
  </si>
  <si>
    <t>Total =</t>
  </si>
  <si>
    <t>FLEXIBLE DUCT - BARE</t>
  </si>
  <si>
    <t>Bare</t>
  </si>
  <si>
    <t>Flex. duct</t>
  </si>
  <si>
    <t>TOTAL FLEX. DUCT  =</t>
  </si>
  <si>
    <t>CIRCULAR SPIGOTS</t>
  </si>
  <si>
    <t>Spigot</t>
  </si>
  <si>
    <t>Size</t>
  </si>
  <si>
    <t>Grille type   &amp;              size</t>
  </si>
  <si>
    <t>total No</t>
  </si>
  <si>
    <t>install rate</t>
  </si>
  <si>
    <t>sita hrs.</t>
  </si>
  <si>
    <t>comm. rate</t>
  </si>
  <si>
    <t>comm. hrs</t>
  </si>
  <si>
    <t>x factor</t>
  </si>
  <si>
    <t>No off 3 metre flex</t>
  </si>
  <si>
    <t>extra flex</t>
  </si>
  <si>
    <t>total flex</t>
  </si>
  <si>
    <t xml:space="preserve">ceiling diffuser </t>
  </si>
  <si>
    <t>insulated flex</t>
  </si>
  <si>
    <t>150 - 55l/s</t>
  </si>
  <si>
    <t xml:space="preserve"> +</t>
  </si>
  <si>
    <t>200 - 120l/s</t>
  </si>
  <si>
    <t>250 - 195l/s</t>
  </si>
  <si>
    <t>300 - 250l/s</t>
  </si>
  <si>
    <t>350 - 355l/s</t>
  </si>
  <si>
    <t>400 - 500l/s</t>
  </si>
  <si>
    <t>450 - 600l/s</t>
  </si>
  <si>
    <t>Single airboot</t>
  </si>
  <si>
    <t>non insulated flex</t>
  </si>
  <si>
    <t>Flex 150</t>
  </si>
  <si>
    <t>+</t>
  </si>
  <si>
    <t>Flex 175</t>
  </si>
  <si>
    <t>Flex 200</t>
  </si>
  <si>
    <t>Double airboot</t>
  </si>
  <si>
    <t>Flex 225</t>
  </si>
  <si>
    <t>Flex 250</t>
  </si>
  <si>
    <t>liniar boot</t>
  </si>
  <si>
    <t>extra spigots</t>
  </si>
  <si>
    <t>no off</t>
  </si>
  <si>
    <t>Slot diff.</t>
  </si>
  <si>
    <t>Flex150</t>
  </si>
  <si>
    <t>Liniar slot meter</t>
  </si>
  <si>
    <t>1 slot</t>
  </si>
  <si>
    <t>2 slot</t>
  </si>
  <si>
    <t>3 slot</t>
  </si>
  <si>
    <t>4 slot</t>
  </si>
  <si>
    <t>Eggcrete exh. flex. size</t>
  </si>
  <si>
    <t>oa</t>
  </si>
  <si>
    <t>transfer grille</t>
  </si>
  <si>
    <t>300x300</t>
  </si>
  <si>
    <t>600x600</t>
  </si>
  <si>
    <t>RAG/flex</t>
  </si>
  <si>
    <t>1200x600</t>
  </si>
  <si>
    <t>Eggcrete in duct</t>
  </si>
  <si>
    <t>Register in duct</t>
  </si>
  <si>
    <t>Ceiling return</t>
  </si>
  <si>
    <t xml:space="preserve">                           FIRE DAMPERS</t>
  </si>
  <si>
    <t>Fire</t>
  </si>
  <si>
    <t>Access</t>
  </si>
  <si>
    <t>Seal</t>
  </si>
  <si>
    <t>Panels</t>
  </si>
  <si>
    <t>COST</t>
  </si>
  <si>
    <t>Fire Damper Address</t>
  </si>
  <si>
    <t>Width</t>
  </si>
  <si>
    <t>Height</t>
  </si>
  <si>
    <t xml:space="preserve">                            FIRE DAMPERS</t>
  </si>
  <si>
    <t>Fire damper Address</t>
  </si>
  <si>
    <t xml:space="preserve">                                                         TOTAL =</t>
  </si>
  <si>
    <t>VOLUME DAMPERS</t>
  </si>
  <si>
    <t>Damper address</t>
  </si>
  <si>
    <t xml:space="preserve">                                                  Total  =</t>
  </si>
  <si>
    <t xml:space="preserve">                                    ELECTRIC DUCT HEATERS</t>
  </si>
  <si>
    <t>Price</t>
  </si>
  <si>
    <t>Cost Of</t>
  </si>
  <si>
    <t>Com</t>
  </si>
  <si>
    <t>Heater address</t>
  </si>
  <si>
    <t>Lining</t>
  </si>
  <si>
    <t xml:space="preserve">                               Total =</t>
  </si>
  <si>
    <t>Filter Mixing Boxes</t>
  </si>
  <si>
    <t xml:space="preserve">   SUMMARY</t>
  </si>
  <si>
    <t>Filter</t>
  </si>
  <si>
    <t>Box</t>
  </si>
  <si>
    <t>Item</t>
  </si>
  <si>
    <t>L/s</t>
  </si>
  <si>
    <t>Cells</t>
  </si>
  <si>
    <t>Length</t>
  </si>
  <si>
    <t>Quantity</t>
  </si>
  <si>
    <t>m²</t>
  </si>
  <si>
    <t>FACT</t>
  </si>
  <si>
    <t>SITE</t>
  </si>
  <si>
    <t>S/TAX</t>
  </si>
  <si>
    <t>Fact</t>
  </si>
  <si>
    <t>S/Tax</t>
  </si>
  <si>
    <t>Mtl/m2</t>
  </si>
  <si>
    <t>Price/m2</t>
  </si>
  <si>
    <t>Waste</t>
  </si>
  <si>
    <t>Ac/panel</t>
  </si>
  <si>
    <t>Total $</t>
  </si>
  <si>
    <t>factory</t>
  </si>
  <si>
    <t>Filter cells at approx 900l/s</t>
  </si>
  <si>
    <t>Excludes filter frame cost, but includes installation</t>
  </si>
  <si>
    <t>Includes access doors</t>
  </si>
  <si>
    <t>Filter cells 600 x 600/600x300</t>
  </si>
  <si>
    <t>Factor for</t>
  </si>
  <si>
    <t>flex. conn.</t>
  </si>
  <si>
    <t>site assbl.</t>
  </si>
  <si>
    <t>meter</t>
  </si>
  <si>
    <t>total meter</t>
  </si>
  <si>
    <t>Muller model</t>
  </si>
  <si>
    <t xml:space="preserve"> 1/1-0.5</t>
  </si>
  <si>
    <t xml:space="preserve"> 2/2-0.5</t>
  </si>
  <si>
    <t xml:space="preserve"> 4/2-0.5</t>
  </si>
  <si>
    <t xml:space="preserve"> 8/2-0.5</t>
  </si>
  <si>
    <t xml:space="preserve"> 8/4-O.5</t>
  </si>
  <si>
    <t xml:space="preserve"> 12/4-0.4</t>
  </si>
  <si>
    <t xml:space="preserve"> 16/4-0.5</t>
  </si>
  <si>
    <t>=======</t>
  </si>
  <si>
    <t>==============</t>
  </si>
  <si>
    <t>=========</t>
  </si>
  <si>
    <t>Note</t>
  </si>
  <si>
    <t xml:space="preserve">Quantity  </t>
  </si>
  <si>
    <t>For Insulation purposes:</t>
  </si>
  <si>
    <t>Factory Hours</t>
  </si>
  <si>
    <t>Total square metres:</t>
  </si>
  <si>
    <t>Site Hours</t>
  </si>
  <si>
    <t>Material $</t>
  </si>
  <si>
    <t>Insulation type</t>
  </si>
  <si>
    <t>cost/M2</t>
  </si>
  <si>
    <t xml:space="preserve">25 mm    </t>
  </si>
  <si>
    <t>Insulation cost</t>
  </si>
  <si>
    <t>25mm + perf. metal</t>
  </si>
  <si>
    <t>Painting cost</t>
  </si>
  <si>
    <t xml:space="preserve">50mm + Sisal   </t>
  </si>
  <si>
    <t>Flex. connections</t>
  </si>
  <si>
    <t>50mm + perf. metal</t>
  </si>
  <si>
    <t>Painting  - 3 sides</t>
  </si>
  <si>
    <t>meter of duct</t>
  </si>
  <si>
    <t>M2 of duct</t>
  </si>
  <si>
    <t xml:space="preserve"> Kg of 0.6 mm</t>
  </si>
  <si>
    <t>Kg of 0.8mm</t>
  </si>
  <si>
    <t>Kg of 1mm</t>
  </si>
  <si>
    <t>Kg of 1.2mm</t>
  </si>
  <si>
    <t xml:space="preserve"> Kg of 1.6mm</t>
  </si>
  <si>
    <t>Kg of Angle</t>
  </si>
  <si>
    <t>fab.hrs</t>
  </si>
  <si>
    <t>site hrs</t>
  </si>
  <si>
    <t>metre/day two men</t>
  </si>
  <si>
    <t>corr. hrs</t>
  </si>
  <si>
    <t>M2/hrs</t>
  </si>
  <si>
    <t>Suggested site hrs</t>
  </si>
  <si>
    <t>chosen site hrs</t>
  </si>
  <si>
    <t>calculated factor</t>
  </si>
  <si>
    <t>ext. 25mm</t>
  </si>
  <si>
    <t>ext. 50mm</t>
  </si>
  <si>
    <t>int. 25mm</t>
  </si>
  <si>
    <t>int.  50mm</t>
  </si>
  <si>
    <t>int 75mm</t>
  </si>
  <si>
    <t>firerated M2</t>
  </si>
  <si>
    <t>Painting M2</t>
  </si>
  <si>
    <t>perforated metal lining M2</t>
  </si>
  <si>
    <t>M2</t>
  </si>
  <si>
    <t>Kg</t>
  </si>
  <si>
    <t>fab hrs</t>
  </si>
  <si>
    <t xml:space="preserve">Total </t>
  </si>
  <si>
    <t>M3</t>
  </si>
  <si>
    <t xml:space="preserve"> $/Kg</t>
  </si>
  <si>
    <t>Total material   $</t>
  </si>
  <si>
    <t>Total Kg</t>
  </si>
  <si>
    <t>cost</t>
  </si>
  <si>
    <t>corr. factor</t>
  </si>
  <si>
    <t>corr. fab. hrs</t>
  </si>
  <si>
    <t>corr. site. hrs</t>
  </si>
  <si>
    <t>Final factor</t>
  </si>
  <si>
    <t xml:space="preserve"> int.  25mm</t>
  </si>
  <si>
    <t>int   75mm</t>
  </si>
  <si>
    <t>$/M2</t>
  </si>
  <si>
    <t>Internal insulation cost</t>
  </si>
  <si>
    <t>Flexiable connection for fans</t>
  </si>
  <si>
    <t>Fan install site hrs</t>
  </si>
  <si>
    <t>Fan number</t>
  </si>
  <si>
    <t>WIDTH</t>
  </si>
  <si>
    <t>HIGHT</t>
  </si>
  <si>
    <t>DIAMETER</t>
  </si>
  <si>
    <t>NO OFF</t>
  </si>
  <si>
    <t>METER</t>
  </si>
  <si>
    <t>BSD COST</t>
  </si>
  <si>
    <t>Client</t>
  </si>
  <si>
    <t>Manhour</t>
  </si>
  <si>
    <t>Code</t>
  </si>
  <si>
    <t>Manhours</t>
  </si>
  <si>
    <t xml:space="preserve"> B</t>
  </si>
  <si>
    <r>
      <t xml:space="preserve"> </t>
    </r>
    <r>
      <rPr>
        <b/>
        <i/>
        <sz val="10"/>
        <color indexed="10"/>
        <rFont val="Arial"/>
        <family val="2"/>
      </rPr>
      <t>BOARD AND FARES</t>
    </r>
  </si>
  <si>
    <t xml:space="preserve"> DL</t>
  </si>
  <si>
    <r>
      <t xml:space="preserve"> </t>
    </r>
    <r>
      <rPr>
        <b/>
        <i/>
        <sz val="10"/>
        <color indexed="10"/>
        <rFont val="Arial"/>
        <family val="2"/>
      </rPr>
      <t>DRAFTING  LABOUR: Haden &amp; Subcontract</t>
    </r>
  </si>
  <si>
    <r>
      <t xml:space="preserve"> </t>
    </r>
    <r>
      <rPr>
        <b/>
        <i/>
        <sz val="10"/>
        <color indexed="10"/>
        <rFont val="Arial"/>
        <family val="2"/>
      </rPr>
      <t>EQUIPMENT</t>
    </r>
  </si>
  <si>
    <t xml:space="preserve"> E</t>
  </si>
  <si>
    <r>
      <t xml:space="preserve"> E</t>
    </r>
    <r>
      <rPr>
        <sz val="10"/>
        <rFont val="Arial"/>
        <family val="0"/>
      </rPr>
      <t>quipment general</t>
    </r>
  </si>
  <si>
    <t xml:space="preserve"> EAA</t>
  </si>
  <si>
    <r>
      <t xml:space="preserve"> </t>
    </r>
    <r>
      <rPr>
        <b/>
        <u val="single"/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>ir</t>
    </r>
    <r>
      <rPr>
        <sz val="10"/>
        <rFont val="Arial"/>
        <family val="2"/>
      </rPr>
      <t xml:space="preserve"> Handling Units</t>
    </r>
  </si>
  <si>
    <t xml:space="preserve"> EAC</t>
  </si>
  <si>
    <r>
      <t xml:space="preserve"> </t>
    </r>
    <r>
      <rPr>
        <b/>
        <u val="single"/>
        <sz val="10"/>
        <color indexed="8"/>
        <rFont val="Arial"/>
        <family val="2"/>
      </rPr>
      <t>C</t>
    </r>
    <r>
      <rPr>
        <sz val="10"/>
        <color indexed="8"/>
        <rFont val="Arial"/>
        <family val="2"/>
      </rPr>
      <t>oils</t>
    </r>
  </si>
  <si>
    <t xml:space="preserve"> EAF</t>
  </si>
  <si>
    <r>
      <t xml:space="preserve"> </t>
    </r>
    <r>
      <rPr>
        <b/>
        <u val="single"/>
        <sz val="10"/>
        <rFont val="Arial"/>
        <family val="0"/>
      </rPr>
      <t>F</t>
    </r>
    <r>
      <rPr>
        <sz val="10"/>
        <rFont val="Arial"/>
        <family val="2"/>
      </rPr>
      <t>an Coil Units</t>
    </r>
  </si>
  <si>
    <t xml:space="preserve"> EBB</t>
  </si>
  <si>
    <r>
      <t xml:space="preserve"> </t>
    </r>
    <r>
      <rPr>
        <b/>
        <u val="single"/>
        <sz val="10"/>
        <rFont val="Arial"/>
        <family val="0"/>
      </rPr>
      <t>B</t>
    </r>
    <r>
      <rPr>
        <sz val="10"/>
        <rFont val="Arial"/>
        <family val="2"/>
      </rPr>
      <t>oilers &amp; Hot Water Units</t>
    </r>
  </si>
  <si>
    <t xml:space="preserve"> EBX</t>
  </si>
  <si>
    <r>
      <t xml:space="preserve"> </t>
    </r>
    <r>
      <rPr>
        <b/>
        <u val="single"/>
        <sz val="10"/>
        <rFont val="Arial"/>
        <family val="2"/>
      </rPr>
      <t>H</t>
    </r>
    <r>
      <rPr>
        <sz val="10"/>
        <rFont val="Arial"/>
        <family val="0"/>
      </rPr>
      <t>eat e</t>
    </r>
    <r>
      <rPr>
        <b/>
        <u val="single"/>
        <sz val="10"/>
        <rFont val="Arial"/>
        <family val="2"/>
      </rPr>
      <t>X</t>
    </r>
    <r>
      <rPr>
        <sz val="10"/>
        <rFont val="Arial"/>
        <family val="0"/>
      </rPr>
      <t>changers -condensers</t>
    </r>
  </si>
  <si>
    <t xml:space="preserve"> EC</t>
  </si>
  <si>
    <r>
      <t xml:space="preserve"> </t>
    </r>
    <r>
      <rPr>
        <b/>
        <u val="single"/>
        <sz val="10"/>
        <rFont val="Arial"/>
        <family val="2"/>
      </rPr>
      <t>C</t>
    </r>
    <r>
      <rPr>
        <sz val="10"/>
        <rFont val="Arial"/>
        <family val="2"/>
      </rPr>
      <t>hillers</t>
    </r>
  </si>
  <si>
    <t xml:space="preserve"> ECR</t>
  </si>
  <si>
    <r>
      <t xml:space="preserve"> </t>
    </r>
    <r>
      <rPr>
        <b/>
        <u val="single"/>
        <sz val="10"/>
        <rFont val="Arial"/>
        <family val="2"/>
      </rPr>
      <t>C</t>
    </r>
    <r>
      <rPr>
        <sz val="10"/>
        <rFont val="Arial"/>
        <family val="2"/>
      </rPr>
      <t xml:space="preserve">old / Cool </t>
    </r>
    <r>
      <rPr>
        <b/>
        <u val="single"/>
        <sz val="10"/>
        <rFont val="Arial"/>
        <family val="2"/>
      </rPr>
      <t>R</t>
    </r>
    <r>
      <rPr>
        <sz val="10"/>
        <rFont val="Arial"/>
        <family val="2"/>
      </rPr>
      <t>ooms</t>
    </r>
  </si>
  <si>
    <t xml:space="preserve"> ECP</t>
  </si>
  <si>
    <r>
      <t xml:space="preserve"> </t>
    </r>
    <r>
      <rPr>
        <b/>
        <u val="single"/>
        <sz val="10"/>
        <rFont val="Arial"/>
        <family val="2"/>
      </rPr>
      <t>C</t>
    </r>
    <r>
      <rPr>
        <sz val="10"/>
        <rFont val="Arial"/>
        <family val="0"/>
      </rPr>
      <t>om</t>
    </r>
    <r>
      <rPr>
        <b/>
        <u val="single"/>
        <sz val="10"/>
        <rFont val="Arial"/>
        <family val="2"/>
      </rPr>
      <t>p</t>
    </r>
    <r>
      <rPr>
        <sz val="10"/>
        <rFont val="Arial"/>
        <family val="2"/>
      </rPr>
      <t>ressed Air</t>
    </r>
  </si>
  <si>
    <t xml:space="preserve"> EDF</t>
  </si>
  <si>
    <r>
      <t xml:space="preserve"> </t>
    </r>
    <r>
      <rPr>
        <b/>
        <u val="single"/>
        <sz val="10"/>
        <rFont val="Arial"/>
        <family val="2"/>
      </rPr>
      <t>D</t>
    </r>
    <r>
      <rPr>
        <sz val="10"/>
        <rFont val="Arial"/>
        <family val="2"/>
      </rPr>
      <t xml:space="preserve">ampers: </t>
    </r>
    <r>
      <rPr>
        <b/>
        <u val="single"/>
        <sz val="10"/>
        <rFont val="Arial"/>
        <family val="2"/>
      </rPr>
      <t>F</t>
    </r>
    <r>
      <rPr>
        <sz val="10"/>
        <rFont val="Arial"/>
        <family val="2"/>
      </rPr>
      <t>ire</t>
    </r>
  </si>
  <si>
    <t xml:space="preserve"> EDV</t>
  </si>
  <si>
    <r>
      <t xml:space="preserve"> </t>
    </r>
    <r>
      <rPr>
        <b/>
        <u val="single"/>
        <sz val="10"/>
        <rFont val="Arial"/>
        <family val="2"/>
      </rPr>
      <t>D</t>
    </r>
    <r>
      <rPr>
        <sz val="10"/>
        <rFont val="Arial"/>
        <family val="2"/>
      </rPr>
      <t xml:space="preserve">ampers: </t>
    </r>
    <r>
      <rPr>
        <b/>
        <u val="single"/>
        <sz val="10"/>
        <rFont val="Arial"/>
        <family val="2"/>
      </rPr>
      <t>V</t>
    </r>
    <r>
      <rPr>
        <sz val="10"/>
        <rFont val="Arial"/>
        <family val="2"/>
      </rPr>
      <t>olume</t>
    </r>
  </si>
  <si>
    <t xml:space="preserve"> EF</t>
  </si>
  <si>
    <r>
      <t xml:space="preserve"> </t>
    </r>
    <r>
      <rPr>
        <b/>
        <u val="single"/>
        <sz val="10"/>
        <rFont val="Arial"/>
        <family val="2"/>
      </rPr>
      <t>F</t>
    </r>
    <r>
      <rPr>
        <sz val="10"/>
        <rFont val="Arial"/>
        <family val="0"/>
      </rPr>
      <t>ans</t>
    </r>
  </si>
  <si>
    <t xml:space="preserve"> EFE</t>
  </si>
  <si>
    <r>
      <t xml:space="preserve"> </t>
    </r>
    <r>
      <rPr>
        <b/>
        <u val="single"/>
        <sz val="10"/>
        <rFont val="Arial"/>
        <family val="2"/>
      </rPr>
      <t>F</t>
    </r>
    <r>
      <rPr>
        <sz val="10"/>
        <rFont val="Arial"/>
        <family val="2"/>
      </rPr>
      <t xml:space="preserve">ume &amp; Dust </t>
    </r>
    <r>
      <rPr>
        <b/>
        <u val="single"/>
        <sz val="10"/>
        <rFont val="Arial"/>
        <family val="2"/>
      </rPr>
      <t>E</t>
    </r>
    <r>
      <rPr>
        <sz val="10"/>
        <rFont val="Arial"/>
        <family val="0"/>
      </rPr>
      <t>xtraction</t>
    </r>
  </si>
  <si>
    <t xml:space="preserve"> EG</t>
  </si>
  <si>
    <r>
      <t xml:space="preserve"> </t>
    </r>
    <r>
      <rPr>
        <b/>
        <u val="single"/>
        <sz val="10"/>
        <rFont val="Arial"/>
        <family val="2"/>
      </rPr>
      <t>G</t>
    </r>
    <r>
      <rPr>
        <sz val="10"/>
        <rFont val="Arial"/>
        <family val="2"/>
      </rPr>
      <t>rilles / Air Diffusers / Cushion Heads / OBD"S</t>
    </r>
  </si>
  <si>
    <t xml:space="preserve"> EH</t>
  </si>
  <si>
    <r>
      <t xml:space="preserve"> </t>
    </r>
    <r>
      <rPr>
        <b/>
        <u val="single"/>
        <sz val="10"/>
        <rFont val="Arial"/>
        <family val="2"/>
      </rPr>
      <t>H</t>
    </r>
    <r>
      <rPr>
        <sz val="10"/>
        <rFont val="Arial"/>
        <family val="2"/>
      </rPr>
      <t>eaters: Duct , Space , Radiant</t>
    </r>
  </si>
  <si>
    <t xml:space="preserve"> EHUM</t>
  </si>
  <si>
    <r>
      <t xml:space="preserve"> </t>
    </r>
    <r>
      <rPr>
        <b/>
        <u val="single"/>
        <sz val="10"/>
        <rFont val="Arial"/>
        <family val="2"/>
      </rPr>
      <t>Hum</t>
    </r>
    <r>
      <rPr>
        <sz val="10"/>
        <rFont val="Arial"/>
        <family val="2"/>
      </rPr>
      <t>idification</t>
    </r>
  </si>
  <si>
    <t xml:space="preserve"> EI</t>
  </si>
  <si>
    <r>
      <t xml:space="preserve"> </t>
    </r>
    <r>
      <rPr>
        <b/>
        <u val="single"/>
        <sz val="10"/>
        <rFont val="Arial"/>
        <family val="2"/>
      </rPr>
      <t>I</t>
    </r>
    <r>
      <rPr>
        <sz val="10"/>
        <rFont val="Arial"/>
        <family val="2"/>
      </rPr>
      <t>nstruments &amp; Gauges</t>
    </r>
  </si>
  <si>
    <t xml:space="preserve"> EK</t>
  </si>
  <si>
    <r>
      <t xml:space="preserve"> </t>
    </r>
    <r>
      <rPr>
        <b/>
        <u val="single"/>
        <sz val="10"/>
        <rFont val="Arial"/>
        <family val="2"/>
      </rPr>
      <t>K</t>
    </r>
    <r>
      <rPr>
        <sz val="10"/>
        <rFont val="Arial"/>
        <family val="2"/>
      </rPr>
      <t>itchen Hoods &amp; Equipment</t>
    </r>
  </si>
  <si>
    <t xml:space="preserve"> EL</t>
  </si>
  <si>
    <r>
      <t xml:space="preserve"> </t>
    </r>
    <r>
      <rPr>
        <b/>
        <u val="single"/>
        <sz val="10"/>
        <rFont val="Arial"/>
        <family val="2"/>
      </rPr>
      <t>F</t>
    </r>
    <r>
      <rPr>
        <sz val="10"/>
        <rFont val="Arial"/>
        <family val="0"/>
      </rPr>
      <t>i</t>
    </r>
    <r>
      <rPr>
        <b/>
        <u val="single"/>
        <sz val="10"/>
        <rFont val="Arial"/>
        <family val="2"/>
      </rPr>
      <t>l</t>
    </r>
    <r>
      <rPr>
        <sz val="10"/>
        <rFont val="Arial"/>
        <family val="2"/>
      </rPr>
      <t>ters / Air Filtration</t>
    </r>
  </si>
  <si>
    <t xml:space="preserve"> EMIL</t>
  </si>
  <si>
    <r>
      <t xml:space="preserve"> </t>
    </r>
    <r>
      <rPr>
        <b/>
        <u val="single"/>
        <sz val="10"/>
        <rFont val="Arial"/>
        <family val="2"/>
      </rPr>
      <t>M</t>
    </r>
    <r>
      <rPr>
        <sz val="10"/>
        <rFont val="Arial"/>
        <family val="2"/>
      </rPr>
      <t xml:space="preserve">edical , </t>
    </r>
    <r>
      <rPr>
        <b/>
        <u val="single"/>
        <sz val="10"/>
        <rFont val="Arial"/>
        <family val="2"/>
      </rPr>
      <t>I</t>
    </r>
    <r>
      <rPr>
        <sz val="10"/>
        <rFont val="Arial"/>
        <family val="2"/>
      </rPr>
      <t xml:space="preserve">ndustrial , </t>
    </r>
    <r>
      <rPr>
        <b/>
        <u val="single"/>
        <sz val="10"/>
        <rFont val="Arial"/>
        <family val="2"/>
      </rPr>
      <t>L</t>
    </r>
    <r>
      <rPr>
        <sz val="10"/>
        <rFont val="Arial"/>
        <family val="2"/>
      </rPr>
      <t>aboratory Systems</t>
    </r>
  </si>
  <si>
    <t xml:space="preserve"> EP</t>
  </si>
  <si>
    <r>
      <t xml:space="preserve"> </t>
    </r>
    <r>
      <rPr>
        <b/>
        <u val="single"/>
        <sz val="10"/>
        <rFont val="Arial"/>
        <family val="2"/>
      </rPr>
      <t>P</t>
    </r>
    <r>
      <rPr>
        <sz val="10"/>
        <rFont val="Arial"/>
        <family val="2"/>
      </rPr>
      <t>umps</t>
    </r>
  </si>
  <si>
    <t xml:space="preserve"> ES</t>
  </si>
  <si>
    <r>
      <t xml:space="preserve"> </t>
    </r>
    <r>
      <rPr>
        <b/>
        <u val="single"/>
        <sz val="10"/>
        <rFont val="Arial"/>
        <family val="2"/>
      </rPr>
      <t>S</t>
    </r>
    <r>
      <rPr>
        <sz val="10"/>
        <rFont val="Arial"/>
        <family val="2"/>
      </rPr>
      <t>ilencers &amp; Attenuators</t>
    </r>
  </si>
  <si>
    <t xml:space="preserve"> ET</t>
  </si>
  <si>
    <r>
      <t xml:space="preserve"> </t>
    </r>
    <r>
      <rPr>
        <b/>
        <u val="single"/>
        <sz val="10"/>
        <rFont val="Arial"/>
        <family val="2"/>
      </rPr>
      <t>C</t>
    </r>
    <r>
      <rPr>
        <sz val="10"/>
        <rFont val="Arial"/>
        <family val="0"/>
      </rPr>
      <t xml:space="preserve">ooling </t>
    </r>
    <r>
      <rPr>
        <b/>
        <u val="single"/>
        <sz val="10"/>
        <rFont val="Arial"/>
        <family val="2"/>
      </rPr>
      <t>T</t>
    </r>
    <r>
      <rPr>
        <sz val="10"/>
        <rFont val="Arial"/>
        <family val="2"/>
      </rPr>
      <t>owers</t>
    </r>
  </si>
  <si>
    <t xml:space="preserve"> EUC</t>
  </si>
  <si>
    <r>
      <t xml:space="preserve"> A.C.</t>
    </r>
    <r>
      <rPr>
        <b/>
        <u val="single"/>
        <sz val="10"/>
        <rFont val="Arial"/>
        <family val="2"/>
      </rPr>
      <t>U</t>
    </r>
    <r>
      <rPr>
        <sz val="10"/>
        <rFont val="Arial"/>
        <family val="2"/>
      </rPr>
      <t xml:space="preserve">nits - </t>
    </r>
    <r>
      <rPr>
        <b/>
        <u val="single"/>
        <sz val="10"/>
        <rFont val="Arial"/>
        <family val="2"/>
      </rPr>
      <t>C</t>
    </r>
    <r>
      <rPr>
        <sz val="10"/>
        <rFont val="Arial"/>
        <family val="2"/>
      </rPr>
      <t>omputer Room</t>
    </r>
  </si>
  <si>
    <t xml:space="preserve"> EUE</t>
  </si>
  <si>
    <r>
      <t xml:space="preserve"> A.C.</t>
    </r>
    <r>
      <rPr>
        <b/>
        <u val="single"/>
        <sz val="10"/>
        <rFont val="Arial"/>
        <family val="2"/>
      </rPr>
      <t>U</t>
    </r>
    <r>
      <rPr>
        <sz val="10"/>
        <rFont val="Arial"/>
        <family val="2"/>
      </rPr>
      <t xml:space="preserve">nits - </t>
    </r>
    <r>
      <rPr>
        <b/>
        <u val="single"/>
        <sz val="10"/>
        <rFont val="Arial"/>
        <family val="2"/>
      </rPr>
      <t>E</t>
    </r>
    <r>
      <rPr>
        <sz val="10"/>
        <rFont val="Arial"/>
        <family val="2"/>
      </rPr>
      <t>vaporative Coolers</t>
    </r>
  </si>
  <si>
    <t xml:space="preserve"> EUP</t>
  </si>
  <si>
    <r>
      <t xml:space="preserve"> A.C.</t>
    </r>
    <r>
      <rPr>
        <b/>
        <u val="single"/>
        <sz val="10"/>
        <rFont val="Arial"/>
        <family val="2"/>
      </rPr>
      <t>U</t>
    </r>
    <r>
      <rPr>
        <sz val="10"/>
        <rFont val="Arial"/>
        <family val="2"/>
      </rPr>
      <t xml:space="preserve">nits - </t>
    </r>
    <r>
      <rPr>
        <b/>
        <u val="single"/>
        <sz val="10"/>
        <rFont val="Arial"/>
        <family val="2"/>
      </rPr>
      <t>P</t>
    </r>
    <r>
      <rPr>
        <sz val="10"/>
        <rFont val="Arial"/>
        <family val="2"/>
      </rPr>
      <t>ackaged &amp; Split</t>
    </r>
  </si>
  <si>
    <t xml:space="preserve"> EV</t>
  </si>
  <si>
    <r>
      <t xml:space="preserve"> Anti - </t>
    </r>
    <r>
      <rPr>
        <b/>
        <u val="single"/>
        <sz val="10"/>
        <rFont val="Arial"/>
        <family val="2"/>
      </rPr>
      <t>V</t>
    </r>
    <r>
      <rPr>
        <sz val="10"/>
        <rFont val="Arial"/>
        <family val="2"/>
      </rPr>
      <t>ibration</t>
    </r>
  </si>
  <si>
    <t xml:space="preserve"> EVAV</t>
  </si>
  <si>
    <r>
      <t xml:space="preserve"> </t>
    </r>
    <r>
      <rPr>
        <b/>
        <u val="single"/>
        <sz val="10"/>
        <rFont val="Arial"/>
        <family val="2"/>
      </rPr>
      <t>V</t>
    </r>
    <r>
      <rPr>
        <b/>
        <sz val="10"/>
        <rFont val="Arial"/>
        <family val="2"/>
      </rPr>
      <t>.</t>
    </r>
    <r>
      <rPr>
        <b/>
        <u val="single"/>
        <sz val="10"/>
        <rFont val="Arial"/>
        <family val="2"/>
      </rPr>
      <t>A</t>
    </r>
    <r>
      <rPr>
        <b/>
        <sz val="10"/>
        <rFont val="Arial"/>
        <family val="2"/>
      </rPr>
      <t>.</t>
    </r>
    <r>
      <rPr>
        <b/>
        <u val="single"/>
        <sz val="10"/>
        <rFont val="Arial"/>
        <family val="2"/>
      </rPr>
      <t>V</t>
    </r>
    <r>
      <rPr>
        <b/>
        <sz val="10"/>
        <rFont val="Arial"/>
        <family val="2"/>
      </rPr>
      <t>.</t>
    </r>
    <r>
      <rPr>
        <sz val="10"/>
        <rFont val="Arial"/>
        <family val="0"/>
      </rPr>
      <t xml:space="preserve"> Terminals &amp; Boxes</t>
    </r>
  </si>
  <si>
    <t xml:space="preserve"> EVSD</t>
  </si>
  <si>
    <r>
      <t xml:space="preserve"> </t>
    </r>
    <r>
      <rPr>
        <b/>
        <u val="single"/>
        <sz val="10"/>
        <rFont val="Arial"/>
        <family val="2"/>
      </rPr>
      <t>V</t>
    </r>
    <r>
      <rPr>
        <sz val="10"/>
        <rFont val="Arial"/>
        <family val="2"/>
      </rPr>
      <t xml:space="preserve">ariable </t>
    </r>
    <r>
      <rPr>
        <b/>
        <u val="single"/>
        <sz val="10"/>
        <rFont val="Arial"/>
        <family val="2"/>
      </rPr>
      <t>S</t>
    </r>
    <r>
      <rPr>
        <sz val="10"/>
        <rFont val="Arial"/>
        <family val="2"/>
      </rPr>
      <t xml:space="preserve">peed </t>
    </r>
    <r>
      <rPr>
        <b/>
        <u val="single"/>
        <sz val="10"/>
        <rFont val="Arial"/>
        <family val="2"/>
      </rPr>
      <t>D</t>
    </r>
    <r>
      <rPr>
        <sz val="10"/>
        <rFont val="Arial"/>
        <family val="2"/>
      </rPr>
      <t>rives</t>
    </r>
  </si>
  <si>
    <t xml:space="preserve"> EX</t>
  </si>
  <si>
    <r>
      <t xml:space="preserve"> Fle</t>
    </r>
    <r>
      <rPr>
        <b/>
        <u val="single"/>
        <sz val="10"/>
        <rFont val="Arial"/>
        <family val="2"/>
      </rPr>
      <t>x</t>
    </r>
    <r>
      <rPr>
        <sz val="10"/>
        <rFont val="Arial"/>
        <family val="2"/>
      </rPr>
      <t>ible Duct &amp; Accessories</t>
    </r>
  </si>
  <si>
    <t xml:space="preserve"> G</t>
  </si>
  <si>
    <r>
      <t xml:space="preserve"> </t>
    </r>
    <r>
      <rPr>
        <b/>
        <i/>
        <sz val="10"/>
        <color indexed="10"/>
        <rFont val="Arial"/>
        <family val="2"/>
      </rPr>
      <t>GENERAL</t>
    </r>
  </si>
  <si>
    <t xml:space="preserve"> GA</t>
  </si>
  <si>
    <r>
      <t xml:space="preserve"> General - </t>
    </r>
    <r>
      <rPr>
        <b/>
        <u val="single"/>
        <sz val="10"/>
        <rFont val="Arial"/>
        <family val="2"/>
      </rPr>
      <t>A</t>
    </r>
    <r>
      <rPr>
        <sz val="10"/>
        <rFont val="Arial"/>
        <family val="2"/>
      </rPr>
      <t>mca , Financial Services</t>
    </r>
  </si>
  <si>
    <t xml:space="preserve"> GT</t>
  </si>
  <si>
    <r>
      <t xml:space="preserve"> Provision for Con</t>
    </r>
    <r>
      <rPr>
        <b/>
        <u val="single"/>
        <sz val="10"/>
        <rFont val="Arial"/>
        <family val="2"/>
      </rPr>
      <t>T</t>
    </r>
    <r>
      <rPr>
        <sz val="10"/>
        <rFont val="Arial"/>
        <family val="0"/>
      </rPr>
      <t>r</t>
    </r>
    <r>
      <rPr>
        <sz val="10"/>
        <rFont val="Arial"/>
        <family val="0"/>
      </rPr>
      <t>a Charges</t>
    </r>
  </si>
  <si>
    <t xml:space="preserve"> H</t>
  </si>
  <si>
    <r>
      <t xml:space="preserve"> </t>
    </r>
    <r>
      <rPr>
        <b/>
        <i/>
        <sz val="10"/>
        <color indexed="10"/>
        <rFont val="Arial"/>
        <family val="2"/>
      </rPr>
      <t>HIRE</t>
    </r>
  </si>
  <si>
    <t xml:space="preserve"> J</t>
  </si>
  <si>
    <r>
      <t xml:space="preserve"> </t>
    </r>
    <r>
      <rPr>
        <b/>
        <i/>
        <sz val="10"/>
        <color indexed="10"/>
        <rFont val="Arial"/>
        <family val="0"/>
      </rPr>
      <t>J</t>
    </r>
    <r>
      <rPr>
        <b/>
        <i/>
        <sz val="10"/>
        <color indexed="10"/>
        <rFont val="Arial"/>
        <family val="2"/>
      </rPr>
      <t>CO - JOB COSTED OVERHEADS</t>
    </r>
  </si>
  <si>
    <t xml:space="preserve"> JPM</t>
  </si>
  <si>
    <r>
      <t xml:space="preserve"> JCO - Project</t>
    </r>
    <r>
      <rPr>
        <sz val="10"/>
        <rFont val="Arial"/>
        <family val="2"/>
      </rPr>
      <t xml:space="preserve"> Managment / Administration / Q.A. / Supervision.</t>
    </r>
  </si>
  <si>
    <t xml:space="preserve"> JPE</t>
  </si>
  <si>
    <t xml:space="preserve"> JCO-Engineering</t>
  </si>
  <si>
    <t xml:space="preserve"> JS</t>
  </si>
  <si>
    <r>
      <t xml:space="preserve"> JCO - </t>
    </r>
    <r>
      <rPr>
        <b/>
        <u val="single"/>
        <sz val="10"/>
        <rFont val="Arial"/>
        <family val="2"/>
      </rPr>
      <t>S</t>
    </r>
    <r>
      <rPr>
        <sz val="10"/>
        <rFont val="Arial"/>
        <family val="2"/>
      </rPr>
      <t>ite Establishment / Offices</t>
    </r>
  </si>
  <si>
    <t xml:space="preserve"> JT</t>
  </si>
  <si>
    <r>
      <t xml:space="preserve"> JCO - </t>
    </r>
    <r>
      <rPr>
        <b/>
        <u val="single"/>
        <sz val="10"/>
        <rFont val="Arial"/>
        <family val="2"/>
      </rPr>
      <t>T</t>
    </r>
    <r>
      <rPr>
        <sz val="10"/>
        <rFont val="Arial"/>
        <family val="2"/>
      </rPr>
      <t>elephone , Faxes</t>
    </r>
  </si>
  <si>
    <t xml:space="preserve"> M</t>
  </si>
  <si>
    <r>
      <t xml:space="preserve"> </t>
    </r>
    <r>
      <rPr>
        <b/>
        <i/>
        <sz val="10"/>
        <color indexed="10"/>
        <rFont val="Arial"/>
        <family val="2"/>
      </rPr>
      <t>MANUFACTURE</t>
    </r>
  </si>
  <si>
    <t xml:space="preserve"> MH</t>
  </si>
  <si>
    <r>
      <t xml:space="preserve"> </t>
    </r>
    <r>
      <rPr>
        <b/>
        <u val="single"/>
        <sz val="10"/>
        <rFont val="Arial"/>
        <family val="2"/>
      </rPr>
      <t>H</t>
    </r>
    <r>
      <rPr>
        <sz val="10"/>
        <rFont val="Arial"/>
        <family val="2"/>
      </rPr>
      <t>angers &amp; Fasteners</t>
    </r>
  </si>
  <si>
    <t xml:space="preserve"> MS</t>
  </si>
  <si>
    <r>
      <t xml:space="preserve"> </t>
    </r>
    <r>
      <rPr>
        <b/>
        <u val="single"/>
        <sz val="10"/>
        <rFont val="Arial"/>
        <family val="0"/>
      </rPr>
      <t>S</t>
    </r>
    <r>
      <rPr>
        <sz val="10"/>
        <rFont val="Arial"/>
        <family val="0"/>
      </rPr>
      <t>heetmetal: Rectangular &amp;  s</t>
    </r>
    <r>
      <rPr>
        <sz val="10"/>
        <rFont val="Arial"/>
        <family val="2"/>
      </rPr>
      <t>piral ductwork</t>
    </r>
  </si>
  <si>
    <t xml:space="preserve"> PA</t>
  </si>
  <si>
    <r>
      <t xml:space="preserve"> </t>
    </r>
    <r>
      <rPr>
        <b/>
        <i/>
        <sz val="10"/>
        <color indexed="10"/>
        <rFont val="Arial"/>
        <family val="2"/>
      </rPr>
      <t xml:space="preserve"> PIPEWORK MATERIALS</t>
    </r>
  </si>
  <si>
    <t xml:space="preserve"> S</t>
  </si>
  <si>
    <t xml:space="preserve"> SUBCONTRACT</t>
  </si>
  <si>
    <t xml:space="preserve"> SB</t>
  </si>
  <si>
    <r>
      <t xml:space="preserve"> </t>
    </r>
    <r>
      <rPr>
        <b/>
        <u val="single"/>
        <sz val="10"/>
        <rFont val="Arial"/>
        <family val="2"/>
      </rPr>
      <t>B</t>
    </r>
    <r>
      <rPr>
        <sz val="10"/>
        <rFont val="Arial"/>
        <family val="2"/>
      </rPr>
      <t>MS &amp; Controls</t>
    </r>
  </si>
  <si>
    <t xml:space="preserve"> SC</t>
  </si>
  <si>
    <r>
      <t xml:space="preserve"> </t>
    </r>
    <r>
      <rPr>
        <b/>
        <u val="single"/>
        <sz val="10"/>
        <rFont val="Arial"/>
        <family val="2"/>
      </rPr>
      <t>C</t>
    </r>
    <r>
      <rPr>
        <sz val="10"/>
        <rFont val="Arial"/>
        <family val="2"/>
      </rPr>
      <t>ommissioning &amp; Testing</t>
    </r>
  </si>
  <si>
    <t xml:space="preserve"> SE</t>
  </si>
  <si>
    <r>
      <t xml:space="preserve"> </t>
    </r>
    <r>
      <rPr>
        <b/>
        <u val="single"/>
        <sz val="10"/>
        <rFont val="Arial"/>
        <family val="2"/>
      </rPr>
      <t>E</t>
    </r>
    <r>
      <rPr>
        <sz val="10"/>
        <rFont val="Arial"/>
        <family val="2"/>
      </rPr>
      <t>lectrical</t>
    </r>
  </si>
  <si>
    <t xml:space="preserve"> SF</t>
  </si>
  <si>
    <r>
      <t xml:space="preserve"> </t>
    </r>
    <r>
      <rPr>
        <b/>
        <u val="single"/>
        <sz val="10"/>
        <rFont val="Arial"/>
        <family val="2"/>
      </rPr>
      <t>F</t>
    </r>
    <r>
      <rPr>
        <sz val="10"/>
        <rFont val="Arial"/>
        <family val="2"/>
      </rPr>
      <t>ire Rating / Protection</t>
    </r>
  </si>
  <si>
    <t xml:space="preserve"> SI</t>
  </si>
  <si>
    <r>
      <t xml:space="preserve"> </t>
    </r>
    <r>
      <rPr>
        <b/>
        <u val="single"/>
        <sz val="10"/>
        <rFont val="Arial"/>
        <family val="2"/>
      </rPr>
      <t>I</t>
    </r>
    <r>
      <rPr>
        <sz val="10"/>
        <rFont val="Arial"/>
        <family val="2"/>
      </rPr>
      <t>nsulation (Duct &amp; Pipe)</t>
    </r>
  </si>
  <si>
    <t xml:space="preserve"> SM</t>
  </si>
  <si>
    <r>
      <t xml:space="preserve"> </t>
    </r>
    <r>
      <rPr>
        <b/>
        <u val="single"/>
        <sz val="10"/>
        <rFont val="Arial"/>
        <family val="2"/>
      </rPr>
      <t>M</t>
    </r>
    <r>
      <rPr>
        <sz val="10"/>
        <rFont val="Arial"/>
        <family val="2"/>
      </rPr>
      <t>anuals  (O &amp; M)</t>
    </r>
  </si>
  <si>
    <t xml:space="preserve"> SP</t>
  </si>
  <si>
    <r>
      <t xml:space="preserve"> </t>
    </r>
    <r>
      <rPr>
        <b/>
        <u val="single"/>
        <sz val="10"/>
        <rFont val="Arial"/>
        <family val="2"/>
      </rPr>
      <t>P</t>
    </r>
    <r>
      <rPr>
        <sz val="10"/>
        <rFont val="Arial"/>
        <family val="2"/>
      </rPr>
      <t>iping Installation</t>
    </r>
  </si>
  <si>
    <t xml:space="preserve"> SS</t>
  </si>
  <si>
    <r>
      <t xml:space="preserve"> </t>
    </r>
    <r>
      <rPr>
        <b/>
        <u val="single"/>
        <sz val="10"/>
        <rFont val="Arial"/>
        <family val="2"/>
      </rPr>
      <t>S</t>
    </r>
    <r>
      <rPr>
        <sz val="10"/>
        <rFont val="Arial"/>
        <family val="2"/>
      </rPr>
      <t>heetmetal Installation</t>
    </r>
  </si>
  <si>
    <t xml:space="preserve"> ST</t>
  </si>
  <si>
    <r>
      <t xml:space="preserve"> Pain</t>
    </r>
    <r>
      <rPr>
        <b/>
        <u val="single"/>
        <sz val="10"/>
        <rFont val="Arial"/>
        <family val="2"/>
      </rPr>
      <t>t</t>
    </r>
    <r>
      <rPr>
        <sz val="10"/>
        <rFont val="Arial"/>
        <family val="2"/>
      </rPr>
      <t>ing / Coating / Labeling</t>
    </r>
  </si>
  <si>
    <t xml:space="preserve"> SV</t>
  </si>
  <si>
    <r>
      <t xml:space="preserve"> Building &amp; Ci</t>
    </r>
    <r>
      <rPr>
        <b/>
        <u val="single"/>
        <sz val="10"/>
        <rFont val="Arial"/>
        <family val="2"/>
      </rPr>
      <t>v</t>
    </r>
    <r>
      <rPr>
        <sz val="10"/>
        <rFont val="Arial"/>
        <family val="2"/>
      </rPr>
      <t>il Work</t>
    </r>
  </si>
  <si>
    <t xml:space="preserve"> SW</t>
  </si>
  <si>
    <r>
      <t xml:space="preserve"> </t>
    </r>
    <r>
      <rPr>
        <b/>
        <u val="single"/>
        <sz val="10"/>
        <rFont val="Arial"/>
        <family val="2"/>
      </rPr>
      <t>W</t>
    </r>
    <r>
      <rPr>
        <sz val="10"/>
        <rFont val="Arial"/>
        <family val="2"/>
      </rPr>
      <t>ater Treatment</t>
    </r>
  </si>
  <si>
    <t xml:space="preserve"> SWF</t>
  </si>
  <si>
    <r>
      <t xml:space="preserve"> </t>
    </r>
    <r>
      <rPr>
        <b/>
        <u val="single"/>
        <sz val="10"/>
        <rFont val="Arial"/>
        <family val="2"/>
      </rPr>
      <t>W</t>
    </r>
    <r>
      <rPr>
        <sz val="10"/>
        <rFont val="Arial"/>
        <family val="2"/>
      </rPr>
      <t>elding &amp; Fabrication</t>
    </r>
  </si>
  <si>
    <t xml:space="preserve"> SX</t>
  </si>
  <si>
    <t xml:space="preserve"> Subcontract  Miscellaneous</t>
  </si>
  <si>
    <t xml:space="preserve"> SZ</t>
  </si>
  <si>
    <t xml:space="preserve"> Consultants</t>
  </si>
  <si>
    <t xml:space="preserve"> T</t>
  </si>
  <si>
    <r>
      <t xml:space="preserve"> </t>
    </r>
    <r>
      <rPr>
        <b/>
        <i/>
        <sz val="10"/>
        <color indexed="10"/>
        <rFont val="Arial"/>
        <family val="2"/>
      </rPr>
      <t>TRANSPORT &amp; CARTAGE</t>
    </r>
  </si>
  <si>
    <t xml:space="preserve"> V</t>
  </si>
  <si>
    <r>
      <t xml:space="preserve"> </t>
    </r>
    <r>
      <rPr>
        <b/>
        <i/>
        <sz val="10"/>
        <color indexed="10"/>
        <rFont val="Arial"/>
        <family val="2"/>
      </rPr>
      <t>SERVICE / PREVENTIVE MAINTENANCE</t>
    </r>
  </si>
  <si>
    <t xml:space="preserve"> WA</t>
  </si>
  <si>
    <t xml:space="preserve"> WARRANTY</t>
  </si>
  <si>
    <t xml:space="preserve"> XSM</t>
  </si>
  <si>
    <t>STATE MANAGER'S CONTINGENCY.</t>
  </si>
  <si>
    <t xml:space="preserve"> X</t>
  </si>
  <si>
    <t xml:space="preserve"> HADEN  CONTINGENCY.</t>
  </si>
  <si>
    <t xml:space="preserve"> ZZMU</t>
  </si>
  <si>
    <r>
      <t xml:space="preserve"> </t>
    </r>
    <r>
      <rPr>
        <b/>
        <i/>
        <sz val="10"/>
        <color indexed="10"/>
        <rFont val="Arial"/>
        <family val="2"/>
      </rPr>
      <t>MARKUP</t>
    </r>
  </si>
  <si>
    <t xml:space="preserve">    CONTRACT VALUE  =</t>
  </si>
  <si>
    <t>Half Chevron</t>
  </si>
  <si>
    <t>900*200</t>
  </si>
  <si>
    <t>900*250</t>
  </si>
  <si>
    <t>2000*400</t>
  </si>
  <si>
    <t>900*450</t>
  </si>
  <si>
    <t>1000*800</t>
  </si>
  <si>
    <t>2000*1000</t>
  </si>
  <si>
    <t>900*900</t>
  </si>
  <si>
    <t>1250*1250</t>
  </si>
  <si>
    <t>750*250</t>
  </si>
  <si>
    <t>drg.  M02</t>
  </si>
  <si>
    <t>drg.  M03</t>
  </si>
  <si>
    <t>drg.  M04</t>
  </si>
  <si>
    <t>drg.  M05</t>
  </si>
  <si>
    <t>drg.  M06</t>
  </si>
  <si>
    <t>drg.  M07</t>
  </si>
  <si>
    <t>xxxx</t>
  </si>
  <si>
    <t>1200*600</t>
  </si>
  <si>
    <t>drg.  M08</t>
  </si>
  <si>
    <t>Tender closing date</t>
  </si>
  <si>
    <t>GST</t>
  </si>
  <si>
    <t>SUPPLIERS</t>
  </si>
  <si>
    <t xml:space="preserve"> Tender price excl. GST</t>
  </si>
  <si>
    <t>Computer room units</t>
  </si>
  <si>
    <t>EUC</t>
  </si>
  <si>
    <t>Liebert</t>
  </si>
  <si>
    <t>Hiross</t>
  </si>
  <si>
    <t xml:space="preserve">Savings </t>
  </si>
  <si>
    <t xml:space="preserve">               TOTAL PROPOSED SAVINGS</t>
  </si>
  <si>
    <t xml:space="preserve">  AGREED TOTAL PROPOSED SAVINGS</t>
  </si>
  <si>
    <t>AND</t>
  </si>
  <si>
    <t>SUBIES</t>
  </si>
  <si>
    <t>ON</t>
  </si>
  <si>
    <t xml:space="preserve">PAYABLE </t>
  </si>
  <si>
    <t>vertical</t>
  </si>
  <si>
    <t>horizontal</t>
  </si>
  <si>
    <t>fittings</t>
  </si>
  <si>
    <t>per meter</t>
  </si>
  <si>
    <t>install hrs</t>
  </si>
  <si>
    <t>Round and oval duct installation Hours</t>
  </si>
  <si>
    <t>Total Installation Hours</t>
  </si>
  <si>
    <t>Flex 300</t>
  </si>
  <si>
    <t xml:space="preserve">    Tender Price Excl. GST </t>
  </si>
  <si>
    <t>TENDER / CONTRACT REVIEW SUMMARY</t>
  </si>
  <si>
    <t>Project address:</t>
  </si>
  <si>
    <t>Quote Number:</t>
  </si>
  <si>
    <t>Issue No:</t>
  </si>
  <si>
    <t>Tender Review</t>
  </si>
  <si>
    <t>Contract Review</t>
  </si>
  <si>
    <t>Project Duration</t>
  </si>
  <si>
    <t>15 Months</t>
  </si>
  <si>
    <t>Type of Tender (D &amp; C or Specified)</t>
  </si>
  <si>
    <t>Const. only</t>
  </si>
  <si>
    <t>Basis of Price (Fixed - Duration)</t>
  </si>
  <si>
    <t>fixed</t>
  </si>
  <si>
    <t>Rise and Fall (Formula)</t>
  </si>
  <si>
    <t>n/a</t>
  </si>
  <si>
    <t>Retention (Cash or Bank Guarantee)</t>
  </si>
  <si>
    <t>2x2.5%</t>
  </si>
  <si>
    <t>Retention - Practical Completion (%)</t>
  </si>
  <si>
    <t>Retention - Defects Liability (%)</t>
  </si>
  <si>
    <t>Retention - Defects Liability (Time)</t>
  </si>
  <si>
    <t>12months</t>
  </si>
  <si>
    <t>Project Programme</t>
  </si>
  <si>
    <t>15 MONTHS</t>
  </si>
  <si>
    <t>Liquidated Damages (% &amp; $)</t>
  </si>
  <si>
    <t>tba</t>
  </si>
  <si>
    <t>Specified Allowances</t>
  </si>
  <si>
    <t>$2.00/ hour</t>
  </si>
  <si>
    <t>Hours of Work (Normal / After Hours)</t>
  </si>
  <si>
    <t>Staged Construction / Handover</t>
  </si>
  <si>
    <t>yes in part</t>
  </si>
  <si>
    <t>QA Requirements</t>
  </si>
  <si>
    <t>standard</t>
  </si>
  <si>
    <t>Multi-Service Requirements</t>
  </si>
  <si>
    <t>no</t>
  </si>
  <si>
    <t>Other</t>
  </si>
  <si>
    <t>ESTIMATE SUMARY DETAILS</t>
  </si>
  <si>
    <t>Subcontract items</t>
  </si>
  <si>
    <t>Equipment &amp; components</t>
  </si>
  <si>
    <t>Prelims &amp; site establishment</t>
  </si>
  <si>
    <t>Project management</t>
  </si>
  <si>
    <t>Total cost</t>
  </si>
  <si>
    <t xml:space="preserve">Tender Price Excl. GST </t>
  </si>
  <si>
    <t>GST.</t>
  </si>
  <si>
    <t>ON SITE SERVICES CHECKLIST</t>
  </si>
  <si>
    <t>by Haden</t>
  </si>
  <si>
    <t>by Others</t>
  </si>
  <si>
    <t>Supply of site sheds for - change rooms, lunch rooms</t>
  </si>
  <si>
    <t xml:space="preserve">   - offices</t>
  </si>
  <si>
    <t xml:space="preserve">   - store rooms</t>
  </si>
  <si>
    <t>Builder to charge fee for supplying site accomodation</t>
  </si>
  <si>
    <t>Hoisting, cranage and permanent lifting beams</t>
  </si>
  <si>
    <t>Supply of scaffold over 3 metres</t>
  </si>
  <si>
    <t>Painting (see also attached notes)</t>
  </si>
  <si>
    <t>Fire rated insulation (see also attached notes)</t>
  </si>
  <si>
    <t xml:space="preserve">Supply of temporary </t>
  </si>
  <si>
    <t xml:space="preserve"> - lights</t>
  </si>
  <si>
    <t xml:space="preserve"> - power</t>
  </si>
  <si>
    <t xml:space="preserve"> - water</t>
  </si>
  <si>
    <t>Removal &amp; replacement of ceiling tiles</t>
  </si>
  <si>
    <t>Removal of rubbish from site</t>
  </si>
  <si>
    <t>Other items (see attached notes)</t>
  </si>
  <si>
    <t>Tender Authorised:</t>
  </si>
  <si>
    <t>Contact Accepted:</t>
  </si>
  <si>
    <t>=</t>
  </si>
  <si>
    <t>SYDMEC</t>
  </si>
  <si>
    <t>ATKINS</t>
  </si>
  <si>
    <r>
      <t xml:space="preserve">                                        </t>
    </r>
    <r>
      <rPr>
        <b/>
        <sz val="10"/>
        <rFont val="Arial"/>
        <family val="2"/>
      </rPr>
      <t xml:space="preserve">  'PC Sum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 xml:space="preserve"> (Client Specified P.C. Sums Only)   </t>
    </r>
    <r>
      <rPr>
        <sz val="10"/>
        <rFont val="Arial"/>
        <family val="2"/>
      </rPr>
      <t xml:space="preserve"> </t>
    </r>
  </si>
  <si>
    <t>Discount %</t>
  </si>
  <si>
    <t>A.H.U's</t>
  </si>
  <si>
    <t>Flexible Ductwork</t>
  </si>
  <si>
    <t>Supervision</t>
  </si>
  <si>
    <t>Preliminaries &amp; Administration</t>
  </si>
  <si>
    <t>Duct Fabrication</t>
  </si>
  <si>
    <t>Duct Installation</t>
  </si>
  <si>
    <t>Pipe Materials</t>
  </si>
  <si>
    <t>Pipe Installation</t>
  </si>
  <si>
    <t>Insulation</t>
  </si>
  <si>
    <t xml:space="preserve">Fire Rating </t>
  </si>
  <si>
    <t>Water Treatment</t>
  </si>
  <si>
    <t>F.C.U's</t>
  </si>
  <si>
    <t>Package Units</t>
  </si>
  <si>
    <t>Split Units</t>
  </si>
  <si>
    <t>Speed Controllers</t>
  </si>
  <si>
    <t>Coils</t>
  </si>
  <si>
    <t>Heat Exchangers</t>
  </si>
  <si>
    <t>Spigots</t>
  </si>
  <si>
    <t>Volume Dampers</t>
  </si>
  <si>
    <t>Fire Dampers</t>
  </si>
  <si>
    <t xml:space="preserve">Grilles </t>
  </si>
  <si>
    <t>Hoods</t>
  </si>
  <si>
    <t>Project Manager</t>
  </si>
  <si>
    <t>Site Admin &amp; QA</t>
  </si>
  <si>
    <t>Service Contract</t>
  </si>
  <si>
    <t>Grand totals</t>
  </si>
  <si>
    <t xml:space="preserve"> Provision for Contra Charges</t>
  </si>
  <si>
    <t>ABC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</si>
</sst>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.#"/>
    <numFmt numFmtId="173" formatCode="#.##"/>
    <numFmt numFmtId="174" formatCode="#"/>
    <numFmt numFmtId="175" formatCode="_(* #,##0.0_);_(* \(#,##0.0\);_(* &quot;-&quot;??_);_(@_)"/>
    <numFmt numFmtId="176" formatCode="_(* #,##0_);_(* \(#,##0\);_(* &quot;-&quot;??_);_(@_)"/>
    <numFmt numFmtId="177" formatCode=";;;"/>
    <numFmt numFmtId="178" formatCode="0_)"/>
    <numFmt numFmtId="179" formatCode="&quot;$&quot;#,##0.00"/>
    <numFmt numFmtId="180" formatCode="0.0"/>
    <numFmt numFmtId="181" formatCode="_(&quot;$&quot;* #,##0.0_);_(&quot;$&quot;* \(#,##0.0\);_(&quot;$&quot;* &quot;-&quot;??_);_(@_)"/>
    <numFmt numFmtId="182" formatCode="_(&quot;$&quot;* #,##0_);_(&quot;$&quot;* \(#,##0\);_(&quot;$&quot;* &quot;-&quot;??_);_(@_)"/>
    <numFmt numFmtId="183" formatCode="0.000"/>
    <numFmt numFmtId="184" formatCode="&quot;$&quot;#,##0"/>
    <numFmt numFmtId="185" formatCode="0.0000"/>
    <numFmt numFmtId="186" formatCode="#,##0.0"/>
    <numFmt numFmtId="187" formatCode="00000"/>
    <numFmt numFmtId="188" formatCode="#,##0_ ;[Red]\-#,##0\ "/>
    <numFmt numFmtId="189" formatCode="0.0%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0"/>
    </font>
    <font>
      <sz val="12"/>
      <name val="Arial"/>
      <family val="2"/>
    </font>
    <font>
      <b/>
      <sz val="10"/>
      <name val="Arial MT"/>
      <family val="0"/>
    </font>
    <font>
      <b/>
      <sz val="10"/>
      <name val="Times New Roman"/>
      <family val="0"/>
    </font>
    <font>
      <b/>
      <sz val="11"/>
      <name val="Times New Roman"/>
      <family val="1"/>
    </font>
    <font>
      <b/>
      <sz val="11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0"/>
    </font>
    <font>
      <sz val="10"/>
      <color indexed="8"/>
      <name val="Arial"/>
      <family val="2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1"/>
      <name val="Arial"/>
      <family val="2"/>
    </font>
    <font>
      <b/>
      <sz val="10"/>
      <color indexed="8"/>
      <name val="Arial"/>
      <family val="0"/>
    </font>
    <font>
      <sz val="10"/>
      <name val="Times New Roman"/>
      <family val="0"/>
    </font>
    <font>
      <b/>
      <sz val="11"/>
      <color indexed="12"/>
      <name val="Arial"/>
      <family val="2"/>
    </font>
    <font>
      <b/>
      <sz val="10"/>
      <color indexed="10"/>
      <name val="Arial MT"/>
      <family val="0"/>
    </font>
    <font>
      <sz val="10"/>
      <color indexed="10"/>
      <name val="Arial"/>
      <family val="0"/>
    </font>
    <font>
      <b/>
      <sz val="12"/>
      <color indexed="10"/>
      <name val="Arial"/>
      <family val="2"/>
    </font>
    <font>
      <b/>
      <sz val="12"/>
      <color indexed="10"/>
      <name val="Arial MT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0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u val="single"/>
      <sz val="10"/>
      <color indexed="8"/>
      <name val="Arial"/>
      <family val="2"/>
    </font>
    <font>
      <b/>
      <sz val="12"/>
      <color indexed="1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0"/>
    </font>
    <font>
      <b/>
      <sz val="8"/>
      <color indexed="18"/>
      <name val="Arial"/>
      <family val="2"/>
    </font>
    <font>
      <b/>
      <sz val="8"/>
      <name val="Arial"/>
      <family val="2"/>
    </font>
    <font>
      <i/>
      <sz val="10"/>
      <color indexed="8"/>
      <name val="Arial"/>
      <family val="0"/>
    </font>
    <font>
      <i/>
      <sz val="10"/>
      <color indexed="12"/>
      <name val="Arial"/>
      <family val="0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0"/>
    </font>
    <font>
      <b/>
      <sz val="10"/>
      <name val="Haden logo"/>
      <family val="0"/>
    </font>
    <font>
      <sz val="18"/>
      <name val="Arial"/>
      <family val="0"/>
    </font>
    <font>
      <b/>
      <sz val="18"/>
      <name val="Haden logo"/>
      <family val="0"/>
    </font>
    <font>
      <b/>
      <sz val="14"/>
      <name val="Arial"/>
      <family val="2"/>
    </font>
    <font>
      <sz val="8"/>
      <name val="Tahoma"/>
      <family val="2"/>
    </font>
    <font>
      <b/>
      <sz val="12"/>
      <color indexed="12"/>
      <name val="Arial"/>
      <family val="2"/>
    </font>
    <font>
      <b/>
      <sz val="1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5"/>
        <bgColor indexed="64"/>
      </patternFill>
    </fill>
    <fill>
      <patternFill patternType="gray0625">
        <bgColor indexed="9"/>
      </patternFill>
    </fill>
    <fill>
      <patternFill patternType="solid">
        <fgColor indexed="43"/>
        <bgColor indexed="64"/>
      </patternFill>
    </fill>
  </fills>
  <borders count="1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medium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hair"/>
      <top>
        <color indexed="63"/>
      </top>
      <bottom style="medium"/>
    </border>
    <border>
      <left style="double"/>
      <right>
        <color indexed="63"/>
      </right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2">
    <xf numFmtId="0" fontId="0" fillId="0" borderId="0" xfId="0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2" xfId="0" applyBorder="1" applyAlignment="1" applyProtection="1">
      <alignment/>
      <protection/>
    </xf>
    <xf numFmtId="0" fontId="0" fillId="2" borderId="0" xfId="0" applyFill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Continuous"/>
      <protection/>
    </xf>
    <xf numFmtId="14" fontId="1" fillId="0" borderId="0" xfId="0" applyNumberFormat="1" applyFont="1" applyBorder="1" applyAlignment="1" applyProtection="1">
      <alignment/>
      <protection/>
    </xf>
    <xf numFmtId="14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2" xfId="0" applyFont="1" applyBorder="1" applyAlignment="1" applyProtection="1">
      <alignment/>
      <protection/>
    </xf>
    <xf numFmtId="1" fontId="0" fillId="0" borderId="0" xfId="17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Alignment="1">
      <alignment/>
    </xf>
    <xf numFmtId="3" fontId="0" fillId="3" borderId="1" xfId="0" applyNumberFormat="1" applyFill="1" applyBorder="1" applyAlignment="1" applyProtection="1">
      <alignment horizontal="center"/>
      <protection/>
    </xf>
    <xf numFmtId="14" fontId="0" fillId="0" borderId="0" xfId="0" applyNumberFormat="1" applyAlignment="1">
      <alignment/>
    </xf>
    <xf numFmtId="3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" xfId="0" applyFill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/>
    </xf>
    <xf numFmtId="3" fontId="0" fillId="3" borderId="3" xfId="0" applyNumberFormat="1" applyFill="1" applyBorder="1" applyAlignment="1" applyProtection="1">
      <alignment horizontal="center"/>
      <protection/>
    </xf>
    <xf numFmtId="1" fontId="10" fillId="4" borderId="1" xfId="0" applyNumberFormat="1" applyFont="1" applyFill="1" applyBorder="1" applyAlignment="1" applyProtection="1">
      <alignment horizontal="center"/>
      <protection locked="0"/>
    </xf>
    <xf numFmtId="1" fontId="10" fillId="0" borderId="1" xfId="0" applyNumberFormat="1" applyFont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3" fontId="10" fillId="4" borderId="1" xfId="0" applyNumberFormat="1" applyFont="1" applyFill="1" applyBorder="1" applyAlignment="1" applyProtection="1">
      <alignment horizontal="centerContinuous"/>
      <protection locked="0"/>
    </xf>
    <xf numFmtId="3" fontId="10" fillId="0" borderId="1" xfId="0" applyNumberFormat="1" applyFont="1" applyBorder="1" applyAlignment="1" applyProtection="1">
      <alignment horizontal="centerContinuous"/>
      <protection locked="0"/>
    </xf>
    <xf numFmtId="0" fontId="0" fillId="0" borderId="4" xfId="0" applyBorder="1" applyAlignment="1">
      <alignment/>
    </xf>
    <xf numFmtId="1" fontId="0" fillId="5" borderId="1" xfId="0" applyNumberFormat="1" applyFill="1" applyBorder="1" applyAlignment="1" applyProtection="1">
      <alignment horizontal="center"/>
      <protection/>
    </xf>
    <xf numFmtId="0" fontId="0" fillId="5" borderId="1" xfId="0" applyFill="1" applyBorder="1" applyAlignment="1" applyProtection="1">
      <alignment/>
      <protection/>
    </xf>
    <xf numFmtId="0" fontId="0" fillId="5" borderId="5" xfId="0" applyFill="1" applyBorder="1" applyAlignment="1" applyProtection="1">
      <alignment/>
      <protection/>
    </xf>
    <xf numFmtId="0" fontId="1" fillId="5" borderId="6" xfId="0" applyFont="1" applyFill="1" applyBorder="1" applyAlignment="1" applyProtection="1">
      <alignment horizontal="center"/>
      <protection/>
    </xf>
    <xf numFmtId="0" fontId="1" fillId="5" borderId="1" xfId="0" applyFont="1" applyFill="1" applyBorder="1" applyAlignment="1" applyProtection="1">
      <alignment/>
      <protection/>
    </xf>
    <xf numFmtId="0" fontId="0" fillId="4" borderId="0" xfId="0" applyFill="1" applyBorder="1" applyAlignment="1">
      <alignment/>
    </xf>
    <xf numFmtId="0" fontId="0" fillId="5" borderId="0" xfId="0" applyFill="1" applyBorder="1" applyAlignment="1" applyProtection="1">
      <alignment/>
      <protection/>
    </xf>
    <xf numFmtId="0" fontId="0" fillId="5" borderId="7" xfId="0" applyFill="1" applyBorder="1" applyAlignment="1" applyProtection="1">
      <alignment/>
      <protection/>
    </xf>
    <xf numFmtId="0" fontId="0" fillId="5" borderId="8" xfId="0" applyFill="1" applyBorder="1" applyAlignment="1" applyProtection="1">
      <alignment/>
      <protection/>
    </xf>
    <xf numFmtId="3" fontId="10" fillId="0" borderId="1" xfId="0" applyNumberFormat="1" applyFont="1" applyFill="1" applyBorder="1" applyAlignment="1" applyProtection="1">
      <alignment horizontal="centerContinuous"/>
      <protection locked="0"/>
    </xf>
    <xf numFmtId="1" fontId="0" fillId="5" borderId="1" xfId="0" applyNumberForma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1" fontId="0" fillId="4" borderId="0" xfId="0" applyNumberFormat="1" applyFill="1" applyBorder="1" applyAlignment="1" applyProtection="1">
      <alignment/>
      <protection/>
    </xf>
    <xf numFmtId="0" fontId="13" fillId="5" borderId="1" xfId="0" applyFont="1" applyFill="1" applyBorder="1" applyAlignment="1" applyProtection="1">
      <alignment/>
      <protection/>
    </xf>
    <xf numFmtId="1" fontId="10" fillId="4" borderId="1" xfId="0" applyNumberFormat="1" applyFont="1" applyFill="1" applyBorder="1" applyAlignment="1" applyProtection="1">
      <alignment/>
      <protection locked="0"/>
    </xf>
    <xf numFmtId="166" fontId="10" fillId="4" borderId="9" xfId="0" applyNumberFormat="1" applyFont="1" applyFill="1" applyBorder="1" applyAlignment="1" applyProtection="1">
      <alignment/>
      <protection locked="0"/>
    </xf>
    <xf numFmtId="0" fontId="1" fillId="5" borderId="10" xfId="0" applyFont="1" applyFill="1" applyBorder="1" applyAlignment="1" applyProtection="1">
      <alignment horizontal="centerContinuous"/>
      <protection/>
    </xf>
    <xf numFmtId="0" fontId="1" fillId="5" borderId="2" xfId="0" applyFont="1" applyFill="1" applyBorder="1" applyAlignment="1" applyProtection="1">
      <alignment horizontal="centerContinuous"/>
      <protection/>
    </xf>
    <xf numFmtId="0" fontId="1" fillId="5" borderId="11" xfId="0" applyFont="1" applyFill="1" applyBorder="1" applyAlignment="1" applyProtection="1">
      <alignment horizontal="centerContinuous"/>
      <protection/>
    </xf>
    <xf numFmtId="0" fontId="1" fillId="5" borderId="12" xfId="0" applyFont="1" applyFill="1" applyBorder="1" applyAlignment="1" applyProtection="1">
      <alignment horizontal="center"/>
      <protection/>
    </xf>
    <xf numFmtId="0" fontId="0" fillId="4" borderId="0" xfId="0" applyFont="1" applyFill="1" applyAlignment="1">
      <alignment/>
    </xf>
    <xf numFmtId="0" fontId="1" fillId="4" borderId="0" xfId="0" applyFont="1" applyFill="1" applyBorder="1" applyAlignment="1" applyProtection="1">
      <alignment/>
      <protection/>
    </xf>
    <xf numFmtId="0" fontId="0" fillId="4" borderId="0" xfId="0" applyFill="1" applyAlignment="1">
      <alignment/>
    </xf>
    <xf numFmtId="0" fontId="10" fillId="0" borderId="1" xfId="0" applyFont="1" applyBorder="1" applyAlignment="1" applyProtection="1">
      <alignment/>
      <protection locked="0"/>
    </xf>
    <xf numFmtId="1" fontId="10" fillId="0" borderId="1" xfId="0" applyNumberFormat="1" applyFont="1" applyBorder="1" applyAlignment="1" applyProtection="1">
      <alignment/>
      <protection locked="0"/>
    </xf>
    <xf numFmtId="0" fontId="10" fillId="0" borderId="13" xfId="0" applyFont="1" applyBorder="1" applyAlignment="1" applyProtection="1">
      <alignment/>
      <protection locked="0"/>
    </xf>
    <xf numFmtId="0" fontId="11" fillId="4" borderId="1" xfId="0" applyFont="1" applyFill="1" applyBorder="1" applyAlignment="1" applyProtection="1">
      <alignment/>
      <protection locked="0"/>
    </xf>
    <xf numFmtId="0" fontId="10" fillId="0" borderId="14" xfId="0" applyFont="1" applyBorder="1" applyAlignment="1" applyProtection="1">
      <alignment/>
      <protection locked="0"/>
    </xf>
    <xf numFmtId="173" fontId="10" fillId="0" borderId="1" xfId="0" applyNumberFormat="1" applyFont="1" applyBorder="1" applyAlignment="1" applyProtection="1">
      <alignment/>
      <protection locked="0"/>
    </xf>
    <xf numFmtId="173" fontId="10" fillId="0" borderId="13" xfId="0" applyNumberFormat="1" applyFont="1" applyBorder="1" applyAlignment="1" applyProtection="1">
      <alignment/>
      <protection locked="0"/>
    </xf>
    <xf numFmtId="173" fontId="10" fillId="0" borderId="14" xfId="0" applyNumberFormat="1" applyFont="1" applyBorder="1" applyAlignment="1" applyProtection="1">
      <alignment/>
      <protection locked="0"/>
    </xf>
    <xf numFmtId="0" fontId="10" fillId="4" borderId="13" xfId="0" applyFont="1" applyFill="1" applyBorder="1" applyAlignment="1" applyProtection="1">
      <alignment/>
      <protection locked="0"/>
    </xf>
    <xf numFmtId="1" fontId="10" fillId="0" borderId="13" xfId="0" applyNumberFormat="1" applyFont="1" applyBorder="1" applyAlignment="1" applyProtection="1">
      <alignment/>
      <protection locked="0"/>
    </xf>
    <xf numFmtId="0" fontId="10" fillId="4" borderId="1" xfId="0" applyFont="1" applyFill="1" applyBorder="1" applyAlignment="1" applyProtection="1">
      <alignment/>
      <protection locked="0"/>
    </xf>
    <xf numFmtId="0" fontId="1" fillId="5" borderId="10" xfId="0" applyFont="1" applyFill="1" applyBorder="1" applyAlignment="1" applyProtection="1">
      <alignment horizontal="centerContinuous"/>
      <protection/>
    </xf>
    <xf numFmtId="0" fontId="1" fillId="5" borderId="2" xfId="0" applyFont="1" applyFill="1" applyBorder="1" applyAlignment="1" applyProtection="1">
      <alignment horizontal="centerContinuous"/>
      <protection/>
    </xf>
    <xf numFmtId="0" fontId="1" fillId="5" borderId="11" xfId="0" applyFont="1" applyFill="1" applyBorder="1" applyAlignment="1" applyProtection="1">
      <alignment horizontal="centerContinuous"/>
      <protection/>
    </xf>
    <xf numFmtId="0" fontId="1" fillId="5" borderId="12" xfId="0" applyFont="1" applyFill="1" applyBorder="1" applyAlignment="1" applyProtection="1">
      <alignment/>
      <protection/>
    </xf>
    <xf numFmtId="0" fontId="10" fillId="0" borderId="12" xfId="0" applyFont="1" applyBorder="1" applyAlignment="1" applyProtection="1">
      <alignment/>
      <protection locked="0"/>
    </xf>
    <xf numFmtId="1" fontId="10" fillId="0" borderId="12" xfId="0" applyNumberFormat="1" applyFont="1" applyBorder="1" applyAlignment="1" applyProtection="1">
      <alignment/>
      <protection locked="0"/>
    </xf>
    <xf numFmtId="0" fontId="1" fillId="5" borderId="6" xfId="0" applyFont="1" applyFill="1" applyBorder="1" applyAlignment="1" applyProtection="1">
      <alignment/>
      <protection/>
    </xf>
    <xf numFmtId="0" fontId="0" fillId="4" borderId="0" xfId="0" applyFont="1" applyFill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5" borderId="1" xfId="0" applyFont="1" applyFill="1" applyBorder="1" applyAlignment="1" applyProtection="1">
      <alignment/>
      <protection/>
    </xf>
    <xf numFmtId="0" fontId="1" fillId="5" borderId="6" xfId="0" applyFont="1" applyFill="1" applyBorder="1" applyAlignment="1" applyProtection="1">
      <alignment/>
      <protection/>
    </xf>
    <xf numFmtId="3" fontId="0" fillId="5" borderId="1" xfId="0" applyNumberFormat="1" applyFill="1" applyBorder="1" applyAlignment="1" applyProtection="1">
      <alignment horizontal="center"/>
      <protection/>
    </xf>
    <xf numFmtId="0" fontId="4" fillId="4" borderId="0" xfId="0" applyFont="1" applyFill="1" applyBorder="1" applyAlignment="1" applyProtection="1">
      <alignment/>
      <protection/>
    </xf>
    <xf numFmtId="0" fontId="1" fillId="5" borderId="15" xfId="0" applyFont="1" applyFill="1" applyBorder="1" applyAlignment="1" applyProtection="1">
      <alignment/>
      <protection/>
    </xf>
    <xf numFmtId="0" fontId="1" fillId="5" borderId="16" xfId="0" applyFont="1" applyFill="1" applyBorder="1" applyAlignment="1" applyProtection="1">
      <alignment/>
      <protection/>
    </xf>
    <xf numFmtId="0" fontId="1" fillId="5" borderId="17" xfId="0" applyFont="1" applyFill="1" applyBorder="1" applyAlignment="1" applyProtection="1">
      <alignment/>
      <protection/>
    </xf>
    <xf numFmtId="3" fontId="0" fillId="5" borderId="18" xfId="0" applyNumberFormat="1" applyFont="1" applyFill="1" applyBorder="1" applyAlignment="1" applyProtection="1">
      <alignment horizontal="left" vertical="center"/>
      <protection/>
    </xf>
    <xf numFmtId="0" fontId="10" fillId="0" borderId="1" xfId="0" applyFont="1" applyBorder="1" applyAlignment="1" applyProtection="1">
      <alignment horizontal="center" vertical="center"/>
      <protection locked="0"/>
    </xf>
    <xf numFmtId="0" fontId="0" fillId="5" borderId="19" xfId="0" applyFill="1" applyBorder="1" applyAlignment="1" applyProtection="1">
      <alignment/>
      <protection/>
    </xf>
    <xf numFmtId="0" fontId="0" fillId="5" borderId="3" xfId="0" applyFill="1" applyBorder="1" applyAlignment="1" applyProtection="1">
      <alignment/>
      <protection/>
    </xf>
    <xf numFmtId="3" fontId="10" fillId="4" borderId="1" xfId="0" applyNumberFormat="1" applyFont="1" applyFill="1" applyBorder="1" applyAlignment="1" applyProtection="1">
      <alignment horizontal="center" vertical="center"/>
      <protection locked="0"/>
    </xf>
    <xf numFmtId="0" fontId="0" fillId="6" borderId="0" xfId="0" applyFill="1" applyAlignment="1">
      <alignment/>
    </xf>
    <xf numFmtId="3" fontId="0" fillId="5" borderId="1" xfId="0" applyNumberFormat="1" applyFill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left"/>
      <protection locked="0"/>
    </xf>
    <xf numFmtId="0" fontId="10" fillId="0" borderId="8" xfId="0" applyFont="1" applyBorder="1" applyAlignment="1" applyProtection="1">
      <alignment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" fillId="5" borderId="6" xfId="0" applyFont="1" applyFill="1" applyBorder="1" applyAlignment="1" applyProtection="1">
      <alignment/>
      <protection/>
    </xf>
    <xf numFmtId="0" fontId="1" fillId="5" borderId="6" xfId="0" applyFont="1" applyFill="1" applyBorder="1" applyAlignment="1" applyProtection="1">
      <alignment horizontal="centerContinuous"/>
      <protection/>
    </xf>
    <xf numFmtId="0" fontId="0" fillId="5" borderId="19" xfId="0" applyFill="1" applyBorder="1" applyAlignment="1" applyProtection="1">
      <alignment/>
      <protection/>
    </xf>
    <xf numFmtId="0" fontId="1" fillId="5" borderId="19" xfId="0" applyFont="1" applyFill="1" applyBorder="1" applyAlignment="1" applyProtection="1">
      <alignment horizontal="centerContinuous"/>
      <protection/>
    </xf>
    <xf numFmtId="0" fontId="9" fillId="5" borderId="8" xfId="0" applyFont="1" applyFill="1" applyBorder="1" applyAlignment="1" applyProtection="1">
      <alignment/>
      <protection/>
    </xf>
    <xf numFmtId="1" fontId="0" fillId="5" borderId="0" xfId="0" applyNumberFormat="1" applyFill="1" applyBorder="1" applyAlignment="1" applyProtection="1">
      <alignment/>
      <protection/>
    </xf>
    <xf numFmtId="3" fontId="0" fillId="5" borderId="20" xfId="0" applyNumberFormat="1" applyFill="1" applyBorder="1" applyAlignment="1" applyProtection="1">
      <alignment/>
      <protection/>
    </xf>
    <xf numFmtId="0" fontId="9" fillId="5" borderId="7" xfId="0" applyFont="1" applyFill="1" applyBorder="1" applyAlignment="1" applyProtection="1">
      <alignment horizontal="left"/>
      <protection/>
    </xf>
    <xf numFmtId="0" fontId="9" fillId="5" borderId="8" xfId="0" applyFont="1" applyFill="1" applyBorder="1" applyAlignment="1" applyProtection="1">
      <alignment horizontal="left"/>
      <protection/>
    </xf>
    <xf numFmtId="0" fontId="1" fillId="5" borderId="21" xfId="0" applyFont="1" applyFill="1" applyBorder="1" applyAlignment="1" applyProtection="1">
      <alignment/>
      <protection/>
    </xf>
    <xf numFmtId="0" fontId="1" fillId="5" borderId="22" xfId="0" applyFont="1" applyFill="1" applyBorder="1" applyAlignment="1" applyProtection="1">
      <alignment/>
      <protection/>
    </xf>
    <xf numFmtId="0" fontId="10" fillId="0" borderId="1" xfId="0" applyFont="1" applyFill="1" applyBorder="1" applyAlignment="1" applyProtection="1">
      <alignment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10" fillId="0" borderId="5" xfId="0" applyFont="1" applyBorder="1" applyAlignment="1" applyProtection="1">
      <alignment horizontal="left"/>
      <protection locked="0"/>
    </xf>
    <xf numFmtId="0" fontId="10" fillId="0" borderId="23" xfId="0" applyFont="1" applyBorder="1" applyAlignment="1" applyProtection="1">
      <alignment horizontal="right"/>
      <protection locked="0"/>
    </xf>
    <xf numFmtId="0" fontId="10" fillId="0" borderId="24" xfId="0" applyFont="1" applyBorder="1" applyAlignment="1" applyProtection="1">
      <alignment horizontal="right"/>
      <protection locked="0"/>
    </xf>
    <xf numFmtId="0" fontId="9" fillId="4" borderId="0" xfId="0" applyFont="1" applyFill="1" applyBorder="1" applyAlignment="1" applyProtection="1">
      <alignment/>
      <protection/>
    </xf>
    <xf numFmtId="170" fontId="1" fillId="4" borderId="0" xfId="17" applyFont="1" applyFill="1" applyBorder="1" applyAlignment="1" applyProtection="1">
      <alignment/>
      <protection/>
    </xf>
    <xf numFmtId="0" fontId="0" fillId="3" borderId="1" xfId="0" applyFill="1" applyBorder="1" applyAlignment="1" applyProtection="1">
      <alignment horizontal="center"/>
      <protection/>
    </xf>
    <xf numFmtId="177" fontId="0" fillId="4" borderId="0" xfId="0" applyNumberFormat="1" applyFill="1" applyBorder="1" applyAlignment="1" applyProtection="1">
      <alignment/>
      <protection/>
    </xf>
    <xf numFmtId="0" fontId="1" fillId="4" borderId="0" xfId="0" applyFont="1" applyFill="1" applyBorder="1" applyAlignment="1" applyProtection="1">
      <alignment horizontal="center"/>
      <protection/>
    </xf>
    <xf numFmtId="0" fontId="1" fillId="3" borderId="1" xfId="0" applyFont="1" applyFill="1" applyBorder="1" applyAlignment="1" applyProtection="1">
      <alignment horizontal="center"/>
      <protection/>
    </xf>
    <xf numFmtId="0" fontId="10" fillId="4" borderId="0" xfId="0" applyFont="1" applyFill="1" applyBorder="1" applyAlignment="1" applyProtection="1">
      <alignment horizontal="center"/>
      <protection/>
    </xf>
    <xf numFmtId="0" fontId="13" fillId="3" borderId="1" xfId="0" applyFont="1" applyFill="1" applyBorder="1" applyAlignment="1" applyProtection="1">
      <alignment horizontal="center"/>
      <protection/>
    </xf>
    <xf numFmtId="0" fontId="10" fillId="0" borderId="14" xfId="0" applyFont="1" applyBorder="1" applyAlignment="1" applyProtection="1">
      <alignment horizontal="center"/>
      <protection locked="0"/>
    </xf>
    <xf numFmtId="172" fontId="10" fillId="0" borderId="1" xfId="0" applyNumberFormat="1" applyFont="1" applyBorder="1" applyAlignment="1" applyProtection="1">
      <alignment horizontal="center"/>
      <protection locked="0"/>
    </xf>
    <xf numFmtId="1" fontId="0" fillId="5" borderId="5" xfId="0" applyNumberFormat="1" applyFill="1" applyBorder="1" applyAlignment="1" applyProtection="1">
      <alignment/>
      <protection/>
    </xf>
    <xf numFmtId="1" fontId="0" fillId="5" borderId="3" xfId="0" applyNumberForma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1" fillId="0" borderId="0" xfId="0" applyNumberFormat="1" applyFont="1" applyAlignment="1" applyProtection="1">
      <alignment horizontal="centerContinuous"/>
      <protection/>
    </xf>
    <xf numFmtId="0" fontId="1" fillId="5" borderId="25" xfId="0" applyFont="1" applyFill="1" applyBorder="1" applyAlignment="1" applyProtection="1">
      <alignment horizontal="centerContinuous"/>
      <protection/>
    </xf>
    <xf numFmtId="0" fontId="1" fillId="5" borderId="26" xfId="0" applyFont="1" applyFill="1" applyBorder="1" applyAlignment="1" applyProtection="1">
      <alignment horizontal="center"/>
      <protection/>
    </xf>
    <xf numFmtId="0" fontId="1" fillId="5" borderId="27" xfId="0" applyFont="1" applyFill="1" applyBorder="1" applyAlignment="1" applyProtection="1">
      <alignment horizontal="center"/>
      <protection/>
    </xf>
    <xf numFmtId="3" fontId="1" fillId="5" borderId="28" xfId="0" applyNumberFormat="1" applyFont="1" applyFill="1" applyBorder="1" applyAlignment="1" applyProtection="1">
      <alignment horizontal="left"/>
      <protection/>
    </xf>
    <xf numFmtId="173" fontId="0" fillId="3" borderId="1" xfId="0" applyNumberFormat="1" applyFont="1" applyFill="1" applyBorder="1" applyAlignment="1" applyProtection="1">
      <alignment/>
      <protection/>
    </xf>
    <xf numFmtId="0" fontId="0" fillId="4" borderId="0" xfId="0" applyFill="1" applyAlignment="1" applyProtection="1">
      <alignment/>
      <protection locked="0"/>
    </xf>
    <xf numFmtId="0" fontId="1" fillId="5" borderId="25" xfId="0" applyFont="1" applyFill="1" applyBorder="1" applyAlignment="1" applyProtection="1">
      <alignment horizontal="centerContinuous"/>
      <protection/>
    </xf>
    <xf numFmtId="0" fontId="1" fillId="5" borderId="26" xfId="0" applyFont="1" applyFill="1" applyBorder="1" applyAlignment="1" applyProtection="1">
      <alignment horizontal="center"/>
      <protection/>
    </xf>
    <xf numFmtId="0" fontId="1" fillId="5" borderId="27" xfId="0" applyFont="1" applyFill="1" applyBorder="1" applyAlignment="1" applyProtection="1">
      <alignment horizontal="center"/>
      <protection/>
    </xf>
    <xf numFmtId="0" fontId="1" fillId="5" borderId="13" xfId="0" applyFont="1" applyFill="1" applyBorder="1" applyAlignment="1" applyProtection="1">
      <alignment/>
      <protection/>
    </xf>
    <xf numFmtId="1" fontId="10" fillId="0" borderId="13" xfId="0" applyNumberFormat="1" applyFont="1" applyBorder="1" applyAlignment="1" applyProtection="1">
      <alignment horizontal="center"/>
      <protection locked="0"/>
    </xf>
    <xf numFmtId="1" fontId="10" fillId="0" borderId="12" xfId="0" applyNumberFormat="1" applyFont="1" applyBorder="1" applyAlignment="1" applyProtection="1">
      <alignment horizontal="center"/>
      <protection locked="0"/>
    </xf>
    <xf numFmtId="172" fontId="10" fillId="0" borderId="13" xfId="0" applyNumberFormat="1" applyFont="1" applyBorder="1" applyAlignment="1" applyProtection="1">
      <alignment horizontal="center"/>
      <protection locked="0"/>
    </xf>
    <xf numFmtId="172" fontId="10" fillId="0" borderId="12" xfId="0" applyNumberFormat="1" applyFont="1" applyBorder="1" applyAlignment="1" applyProtection="1">
      <alignment horizontal="center"/>
      <protection locked="0"/>
    </xf>
    <xf numFmtId="1" fontId="0" fillId="5" borderId="13" xfId="0" applyNumberFormat="1" applyFont="1" applyFill="1" applyBorder="1" applyAlignment="1" applyProtection="1">
      <alignment horizontal="right"/>
      <protection/>
    </xf>
    <xf numFmtId="3" fontId="10" fillId="0" borderId="29" xfId="0" applyNumberFormat="1" applyFont="1" applyBorder="1" applyAlignment="1" applyProtection="1">
      <alignment horizontal="right"/>
      <protection locked="0"/>
    </xf>
    <xf numFmtId="3" fontId="10" fillId="0" borderId="30" xfId="0" applyNumberFormat="1" applyFont="1" applyBorder="1" applyAlignment="1" applyProtection="1">
      <alignment horizontal="right"/>
      <protection locked="0"/>
    </xf>
    <xf numFmtId="3" fontId="10" fillId="0" borderId="13" xfId="0" applyNumberFormat="1" applyFont="1" applyBorder="1" applyAlignment="1" applyProtection="1">
      <alignment horizontal="right"/>
      <protection locked="0"/>
    </xf>
    <xf numFmtId="3" fontId="0" fillId="5" borderId="29" xfId="0" applyNumberFormat="1" applyFont="1" applyFill="1" applyBorder="1" applyAlignment="1" applyProtection="1">
      <alignment horizontal="right"/>
      <protection/>
    </xf>
    <xf numFmtId="3" fontId="0" fillId="5" borderId="30" xfId="0" applyNumberFormat="1" applyFont="1" applyFill="1" applyBorder="1" applyAlignment="1" applyProtection="1">
      <alignment horizontal="right"/>
      <protection/>
    </xf>
    <xf numFmtId="3" fontId="0" fillId="5" borderId="13" xfId="0" applyNumberFormat="1" applyFont="1" applyFill="1" applyBorder="1" applyAlignment="1" applyProtection="1">
      <alignment horizontal="right"/>
      <protection/>
    </xf>
    <xf numFmtId="3" fontId="10" fillId="0" borderId="13" xfId="15" applyNumberFormat="1" applyFont="1" applyBorder="1" applyAlignment="1" applyProtection="1">
      <alignment horizontal="right"/>
      <protection locked="0"/>
    </xf>
    <xf numFmtId="3" fontId="10" fillId="0" borderId="1" xfId="0" applyNumberFormat="1" applyFont="1" applyBorder="1" applyAlignment="1" applyProtection="1">
      <alignment horizontal="right"/>
      <protection locked="0"/>
    </xf>
    <xf numFmtId="3" fontId="10" fillId="5" borderId="29" xfId="0" applyNumberFormat="1" applyFont="1" applyFill="1" applyBorder="1" applyAlignment="1" applyProtection="1">
      <alignment horizontal="right"/>
      <protection/>
    </xf>
    <xf numFmtId="3" fontId="10" fillId="5" borderId="30" xfId="0" applyNumberFormat="1" applyFont="1" applyFill="1" applyBorder="1" applyAlignment="1" applyProtection="1">
      <alignment horizontal="right"/>
      <protection/>
    </xf>
    <xf numFmtId="3" fontId="10" fillId="5" borderId="13" xfId="0" applyNumberFormat="1" applyFont="1" applyFill="1" applyBorder="1" applyAlignment="1" applyProtection="1">
      <alignment horizontal="right"/>
      <protection/>
    </xf>
    <xf numFmtId="3" fontId="10" fillId="0" borderId="30" xfId="15" applyNumberFormat="1" applyFont="1" applyBorder="1" applyAlignment="1" applyProtection="1">
      <alignment horizontal="right"/>
      <protection locked="0"/>
    </xf>
    <xf numFmtId="1" fontId="10" fillId="0" borderId="13" xfId="0" applyNumberFormat="1" applyFont="1" applyBorder="1" applyAlignment="1" applyProtection="1">
      <alignment horizontal="right"/>
      <protection locked="0"/>
    </xf>
    <xf numFmtId="3" fontId="0" fillId="5" borderId="29" xfId="15" applyNumberFormat="1" applyFont="1" applyFill="1" applyBorder="1" applyAlignment="1" applyProtection="1">
      <alignment horizontal="right"/>
      <protection/>
    </xf>
    <xf numFmtId="3" fontId="0" fillId="5" borderId="30" xfId="15" applyNumberFormat="1" applyFont="1" applyFill="1" applyBorder="1" applyAlignment="1" applyProtection="1">
      <alignment horizontal="right"/>
      <protection/>
    </xf>
    <xf numFmtId="3" fontId="0" fillId="5" borderId="13" xfId="15" applyNumberFormat="1" applyFont="1" applyFill="1" applyBorder="1" applyAlignment="1" applyProtection="1">
      <alignment horizontal="right"/>
      <protection/>
    </xf>
    <xf numFmtId="1" fontId="1" fillId="5" borderId="8" xfId="0" applyNumberFormat="1" applyFont="1" applyFill="1" applyBorder="1" applyAlignment="1" applyProtection="1">
      <alignment horizontal="right"/>
      <protection/>
    </xf>
    <xf numFmtId="1" fontId="0" fillId="5" borderId="5" xfId="0" applyNumberFormat="1" applyFont="1" applyFill="1" applyBorder="1" applyAlignment="1" applyProtection="1">
      <alignment horizontal="right"/>
      <protection/>
    </xf>
    <xf numFmtId="3" fontId="0" fillId="3" borderId="13" xfId="15" applyNumberFormat="1" applyFont="1" applyFill="1" applyBorder="1" applyAlignment="1" applyProtection="1">
      <alignment horizontal="right"/>
      <protection/>
    </xf>
    <xf numFmtId="1" fontId="10" fillId="0" borderId="12" xfId="0" applyNumberFormat="1" applyFont="1" applyBorder="1" applyAlignment="1" applyProtection="1">
      <alignment horizontal="right"/>
      <protection locked="0"/>
    </xf>
    <xf numFmtId="1" fontId="1" fillId="4" borderId="0" xfId="0" applyNumberFormat="1" applyFont="1" applyFill="1" applyBorder="1" applyAlignment="1" applyProtection="1">
      <alignment horizontal="right"/>
      <protection/>
    </xf>
    <xf numFmtId="3" fontId="1" fillId="3" borderId="31" xfId="0" applyNumberFormat="1" applyFont="1" applyFill="1" applyBorder="1" applyAlignment="1" applyProtection="1">
      <alignment horizontal="right"/>
      <protection/>
    </xf>
    <xf numFmtId="3" fontId="1" fillId="3" borderId="32" xfId="0" applyNumberFormat="1" applyFont="1" applyFill="1" applyBorder="1" applyAlignment="1" applyProtection="1">
      <alignment horizontal="right"/>
      <protection/>
    </xf>
    <xf numFmtId="0" fontId="10" fillId="0" borderId="1" xfId="0" applyFont="1" applyBorder="1" applyAlignment="1" applyProtection="1">
      <alignment horizontal="right"/>
      <protection locked="0"/>
    </xf>
    <xf numFmtId="3" fontId="0" fillId="3" borderId="33" xfId="0" applyNumberFormat="1" applyFill="1" applyBorder="1" applyAlignment="1" applyProtection="1">
      <alignment horizontal="right"/>
      <protection/>
    </xf>
    <xf numFmtId="3" fontId="0" fillId="3" borderId="34" xfId="0" applyNumberFormat="1" applyFill="1" applyBorder="1" applyAlignment="1" applyProtection="1">
      <alignment horizontal="right"/>
      <protection/>
    </xf>
    <xf numFmtId="3" fontId="0" fillId="5" borderId="34" xfId="0" applyNumberFormat="1" applyFill="1" applyBorder="1" applyAlignment="1" applyProtection="1">
      <alignment horizontal="right"/>
      <protection/>
    </xf>
    <xf numFmtId="3" fontId="7" fillId="5" borderId="35" xfId="0" applyNumberFormat="1" applyFont="1" applyFill="1" applyBorder="1" applyAlignment="1" applyProtection="1">
      <alignment horizontal="right"/>
      <protection/>
    </xf>
    <xf numFmtId="3" fontId="7" fillId="5" borderId="1" xfId="0" applyNumberFormat="1" applyFont="1" applyFill="1" applyBorder="1" applyAlignment="1" applyProtection="1">
      <alignment horizontal="right"/>
      <protection/>
    </xf>
    <xf numFmtId="3" fontId="7" fillId="5" borderId="9" xfId="0" applyNumberFormat="1" applyFont="1" applyFill="1" applyBorder="1" applyAlignment="1" applyProtection="1">
      <alignment horizontal="right"/>
      <protection/>
    </xf>
    <xf numFmtId="3" fontId="14" fillId="0" borderId="1" xfId="0" applyNumberFormat="1" applyFont="1" applyFill="1" applyBorder="1" applyAlignment="1" applyProtection="1">
      <alignment horizontal="right"/>
      <protection locked="0"/>
    </xf>
    <xf numFmtId="3" fontId="7" fillId="3" borderId="1" xfId="0" applyNumberFormat="1" applyFont="1" applyFill="1" applyBorder="1" applyAlignment="1" applyProtection="1">
      <alignment horizontal="right"/>
      <protection/>
    </xf>
    <xf numFmtId="3" fontId="0" fillId="3" borderId="1" xfId="0" applyNumberFormat="1" applyFont="1" applyFill="1" applyBorder="1" applyAlignment="1" applyProtection="1">
      <alignment horizontal="right"/>
      <protection/>
    </xf>
    <xf numFmtId="3" fontId="10" fillId="4" borderId="35" xfId="0" applyNumberFormat="1" applyFont="1" applyFill="1" applyBorder="1" applyAlignment="1" applyProtection="1">
      <alignment horizontal="right"/>
      <protection locked="0"/>
    </xf>
    <xf numFmtId="3" fontId="10" fillId="4" borderId="1" xfId="0" applyNumberFormat="1" applyFont="1" applyFill="1" applyBorder="1" applyAlignment="1" applyProtection="1">
      <alignment horizontal="right"/>
      <protection locked="0"/>
    </xf>
    <xf numFmtId="3" fontId="7" fillId="5" borderId="36" xfId="0" applyNumberFormat="1" applyFont="1" applyFill="1" applyBorder="1" applyAlignment="1" applyProtection="1">
      <alignment horizontal="right"/>
      <protection/>
    </xf>
    <xf numFmtId="3" fontId="7" fillId="5" borderId="14" xfId="0" applyNumberFormat="1" applyFont="1" applyFill="1" applyBorder="1" applyAlignment="1" applyProtection="1">
      <alignment horizontal="right"/>
      <protection/>
    </xf>
    <xf numFmtId="3" fontId="7" fillId="4" borderId="0" xfId="0" applyNumberFormat="1" applyFont="1" applyFill="1" applyBorder="1" applyAlignment="1" applyProtection="1">
      <alignment horizontal="right"/>
      <protection/>
    </xf>
    <xf numFmtId="0" fontId="7" fillId="4" borderId="0" xfId="0" applyFont="1" applyFill="1" applyBorder="1" applyAlignment="1" applyProtection="1">
      <alignment horizontal="right"/>
      <protection/>
    </xf>
    <xf numFmtId="3" fontId="10" fillId="5" borderId="1" xfId="0" applyNumberFormat="1" applyFont="1" applyFill="1" applyBorder="1" applyAlignment="1" applyProtection="1">
      <alignment horizontal="right"/>
      <protection/>
    </xf>
    <xf numFmtId="3" fontId="15" fillId="5" borderId="1" xfId="0" applyNumberFormat="1" applyFont="1" applyFill="1" applyBorder="1" applyAlignment="1" applyProtection="1">
      <alignment horizontal="right"/>
      <protection/>
    </xf>
    <xf numFmtId="3" fontId="18" fillId="3" borderId="1" xfId="0" applyNumberFormat="1" applyFont="1" applyFill="1" applyBorder="1" applyAlignment="1" applyProtection="1">
      <alignment horizontal="right"/>
      <protection/>
    </xf>
    <xf numFmtId="3" fontId="8" fillId="3" borderId="35" xfId="0" applyNumberFormat="1" applyFont="1" applyFill="1" applyBorder="1" applyAlignment="1" applyProtection="1">
      <alignment horizontal="right"/>
      <protection/>
    </xf>
    <xf numFmtId="3" fontId="8" fillId="3" borderId="1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3" fontId="0" fillId="3" borderId="13" xfId="0" applyNumberFormat="1" applyFont="1" applyFill="1" applyBorder="1" applyAlignment="1" applyProtection="1">
      <alignment horizontal="right"/>
      <protection/>
    </xf>
    <xf numFmtId="3" fontId="10" fillId="0" borderId="1" xfId="15" applyNumberFormat="1" applyFont="1" applyBorder="1" applyAlignment="1" applyProtection="1">
      <alignment horizontal="right"/>
      <protection locked="0"/>
    </xf>
    <xf numFmtId="1" fontId="10" fillId="0" borderId="1" xfId="0" applyNumberFormat="1" applyFont="1" applyBorder="1" applyAlignment="1" applyProtection="1">
      <alignment horizontal="right"/>
      <protection locked="0"/>
    </xf>
    <xf numFmtId="1" fontId="0" fillId="5" borderId="30" xfId="15" applyNumberFormat="1" applyFont="1" applyFill="1" applyBorder="1" applyAlignment="1" applyProtection="1">
      <alignment horizontal="right"/>
      <protection/>
    </xf>
    <xf numFmtId="1" fontId="0" fillId="5" borderId="29" xfId="15" applyNumberFormat="1" applyFont="1" applyFill="1" applyBorder="1" applyAlignment="1" applyProtection="1">
      <alignment horizontal="right"/>
      <protection/>
    </xf>
    <xf numFmtId="1" fontId="0" fillId="5" borderId="13" xfId="15" applyNumberFormat="1" applyFont="1" applyFill="1" applyBorder="1" applyAlignment="1" applyProtection="1">
      <alignment horizontal="right"/>
      <protection/>
    </xf>
    <xf numFmtId="1" fontId="10" fillId="4" borderId="30" xfId="15" applyNumberFormat="1" applyFont="1" applyFill="1" applyBorder="1" applyAlignment="1" applyProtection="1">
      <alignment horizontal="right"/>
      <protection locked="0"/>
    </xf>
    <xf numFmtId="1" fontId="10" fillId="4" borderId="13" xfId="15" applyNumberFormat="1" applyFont="1" applyFill="1" applyBorder="1" applyAlignment="1" applyProtection="1">
      <alignment horizontal="right"/>
      <protection locked="0"/>
    </xf>
    <xf numFmtId="1" fontId="10" fillId="0" borderId="30" xfId="15" applyNumberFormat="1" applyFont="1" applyBorder="1" applyAlignment="1" applyProtection="1">
      <alignment horizontal="right"/>
      <protection locked="0"/>
    </xf>
    <xf numFmtId="1" fontId="10" fillId="0" borderId="13" xfId="15" applyNumberFormat="1" applyFont="1" applyBorder="1" applyAlignment="1" applyProtection="1">
      <alignment horizontal="right"/>
      <protection locked="0"/>
    </xf>
    <xf numFmtId="1" fontId="10" fillId="0" borderId="35" xfId="15" applyNumberFormat="1" applyFont="1" applyBorder="1" applyAlignment="1" applyProtection="1">
      <alignment horizontal="right"/>
      <protection locked="0"/>
    </xf>
    <xf numFmtId="1" fontId="10" fillId="0" borderId="1" xfId="15" applyNumberFormat="1" applyFont="1" applyBorder="1" applyAlignment="1" applyProtection="1">
      <alignment horizontal="right"/>
      <protection locked="0"/>
    </xf>
    <xf numFmtId="1" fontId="0" fillId="5" borderId="37" xfId="15" applyNumberFormat="1" applyFont="1" applyFill="1" applyBorder="1" applyAlignment="1" applyProtection="1">
      <alignment horizontal="right"/>
      <protection/>
    </xf>
    <xf numFmtId="1" fontId="0" fillId="4" borderId="0" xfId="0" applyNumberFormat="1" applyFont="1" applyFill="1" applyBorder="1" applyAlignment="1" applyProtection="1">
      <alignment horizontal="right"/>
      <protection/>
    </xf>
    <xf numFmtId="1" fontId="10" fillId="0" borderId="14" xfId="0" applyNumberFormat="1" applyFont="1" applyBorder="1" applyAlignment="1" applyProtection="1">
      <alignment horizontal="center"/>
      <protection locked="0"/>
    </xf>
    <xf numFmtId="1" fontId="10" fillId="0" borderId="14" xfId="0" applyNumberFormat="1" applyFont="1" applyBorder="1" applyAlignment="1" applyProtection="1">
      <alignment horizontal="right"/>
      <protection locked="0"/>
    </xf>
    <xf numFmtId="1" fontId="10" fillId="5" borderId="1" xfId="0" applyNumberFormat="1" applyFont="1" applyFill="1" applyBorder="1" applyAlignment="1" applyProtection="1">
      <alignment horizontal="right"/>
      <protection/>
    </xf>
    <xf numFmtId="3" fontId="0" fillId="5" borderId="3" xfId="0" applyNumberFormat="1" applyFill="1" applyBorder="1" applyAlignment="1" applyProtection="1">
      <alignment/>
      <protection/>
    </xf>
    <xf numFmtId="0" fontId="0" fillId="5" borderId="1" xfId="0" applyFill="1" applyBorder="1" applyAlignment="1" applyProtection="1">
      <alignment horizontal="left"/>
      <protection/>
    </xf>
    <xf numFmtId="0" fontId="0" fillId="5" borderId="1" xfId="0" applyFill="1" applyBorder="1" applyAlignment="1" applyProtection="1">
      <alignment horizontal="center" vertical="center"/>
      <protection/>
    </xf>
    <xf numFmtId="0" fontId="1" fillId="5" borderId="3" xfId="0" applyFont="1" applyFill="1" applyBorder="1" applyAlignment="1" applyProtection="1">
      <alignment horizontal="left"/>
      <protection/>
    </xf>
    <xf numFmtId="0" fontId="0" fillId="5" borderId="1" xfId="0" applyFill="1" applyBorder="1" applyAlignment="1" applyProtection="1">
      <alignment horizontal="center"/>
      <protection/>
    </xf>
    <xf numFmtId="0" fontId="0" fillId="5" borderId="1" xfId="0" applyFill="1" applyBorder="1" applyAlignment="1" applyProtection="1">
      <alignment horizontal="centerContinuous" vertical="center"/>
      <protection/>
    </xf>
    <xf numFmtId="0" fontId="0" fillId="5" borderId="1" xfId="0" applyFill="1" applyBorder="1" applyAlignment="1" applyProtection="1">
      <alignment horizontal="centerContinuous"/>
      <protection/>
    </xf>
    <xf numFmtId="0" fontId="1" fillId="5" borderId="7" xfId="0" applyFont="1" applyFill="1" applyBorder="1" applyAlignment="1" applyProtection="1">
      <alignment/>
      <protection/>
    </xf>
    <xf numFmtId="0" fontId="1" fillId="5" borderId="8" xfId="0" applyFont="1" applyFill="1" applyBorder="1" applyAlignment="1" applyProtection="1">
      <alignment horizontal="center"/>
      <protection/>
    </xf>
    <xf numFmtId="0" fontId="1" fillId="5" borderId="5" xfId="0" applyFont="1" applyFill="1" applyBorder="1" applyAlignment="1" applyProtection="1">
      <alignment/>
      <protection/>
    </xf>
    <xf numFmtId="170" fontId="0" fillId="5" borderId="8" xfId="17" applyFill="1" applyBorder="1" applyAlignment="1" applyProtection="1">
      <alignment/>
      <protection/>
    </xf>
    <xf numFmtId="0" fontId="9" fillId="5" borderId="38" xfId="0" applyFont="1" applyFill="1" applyBorder="1" applyAlignment="1" applyProtection="1">
      <alignment/>
      <protection/>
    </xf>
    <xf numFmtId="0" fontId="0" fillId="5" borderId="39" xfId="0" applyFont="1" applyFill="1" applyBorder="1" applyAlignment="1" applyProtection="1">
      <alignment/>
      <protection/>
    </xf>
    <xf numFmtId="0" fontId="1" fillId="5" borderId="40" xfId="0" applyFont="1" applyFill="1" applyBorder="1" applyAlignment="1" applyProtection="1">
      <alignment horizontal="left"/>
      <protection/>
    </xf>
    <xf numFmtId="0" fontId="1" fillId="5" borderId="41" xfId="0" applyFont="1" applyFill="1" applyBorder="1" applyAlignment="1" applyProtection="1">
      <alignment horizontal="centerContinuous"/>
      <protection/>
    </xf>
    <xf numFmtId="0" fontId="1" fillId="5" borderId="42" xfId="0" applyFont="1" applyFill="1" applyBorder="1" applyAlignment="1" applyProtection="1">
      <alignment horizontal="centerContinuous"/>
      <protection/>
    </xf>
    <xf numFmtId="0" fontId="1" fillId="5" borderId="43" xfId="0" applyFont="1" applyFill="1" applyBorder="1" applyAlignment="1" applyProtection="1">
      <alignment horizontal="centerContinuous"/>
      <protection/>
    </xf>
    <xf numFmtId="0" fontId="1" fillId="5" borderId="44" xfId="0" applyFont="1" applyFill="1" applyBorder="1" applyAlignment="1" applyProtection="1">
      <alignment horizontal="centerContinuous"/>
      <protection/>
    </xf>
    <xf numFmtId="0" fontId="1" fillId="5" borderId="38" xfId="0" applyFont="1" applyFill="1" applyBorder="1" applyAlignment="1" applyProtection="1">
      <alignment/>
      <protection/>
    </xf>
    <xf numFmtId="0" fontId="0" fillId="5" borderId="39" xfId="0" applyFill="1" applyBorder="1" applyAlignment="1" applyProtection="1">
      <alignment/>
      <protection/>
    </xf>
    <xf numFmtId="170" fontId="0" fillId="5" borderId="1" xfId="17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4" borderId="0" xfId="0" applyFont="1" applyFill="1" applyBorder="1" applyAlignment="1" applyProtection="1">
      <alignment/>
      <protection/>
    </xf>
    <xf numFmtId="1" fontId="0" fillId="5" borderId="1" xfId="0" applyNumberFormat="1" applyFill="1" applyBorder="1" applyAlignment="1" applyProtection="1">
      <alignment horizontal="center" vertical="center"/>
      <protection/>
    </xf>
    <xf numFmtId="1" fontId="1" fillId="5" borderId="45" xfId="0" applyNumberFormat="1" applyFont="1" applyFill="1" applyBorder="1" applyAlignment="1" applyProtection="1">
      <alignment/>
      <protection/>
    </xf>
    <xf numFmtId="1" fontId="1" fillId="5" borderId="46" xfId="0" applyNumberFormat="1" applyFont="1" applyFill="1" applyBorder="1" applyAlignment="1" applyProtection="1">
      <alignment horizontal="centerContinuous"/>
      <protection/>
    </xf>
    <xf numFmtId="1" fontId="1" fillId="5" borderId="47" xfId="0" applyNumberFormat="1" applyFont="1" applyFill="1" applyBorder="1" applyAlignment="1" applyProtection="1">
      <alignment horizontal="center"/>
      <protection/>
    </xf>
    <xf numFmtId="1" fontId="1" fillId="5" borderId="43" xfId="0" applyNumberFormat="1" applyFont="1" applyFill="1" applyBorder="1" applyAlignment="1" applyProtection="1">
      <alignment horizontal="centerContinuous"/>
      <protection/>
    </xf>
    <xf numFmtId="1" fontId="1" fillId="5" borderId="48" xfId="0" applyNumberFormat="1" applyFont="1" applyFill="1" applyBorder="1" applyAlignment="1" applyProtection="1">
      <alignment horizontal="center"/>
      <protection/>
    </xf>
    <xf numFmtId="1" fontId="10" fillId="0" borderId="5" xfId="0" applyNumberFormat="1" applyFont="1" applyBorder="1" applyAlignment="1" applyProtection="1">
      <alignment/>
      <protection locked="0"/>
    </xf>
    <xf numFmtId="1" fontId="0" fillId="5" borderId="39" xfId="0" applyNumberFormat="1" applyFill="1" applyBorder="1" applyAlignment="1" applyProtection="1">
      <alignment/>
      <protection/>
    </xf>
    <xf numFmtId="179" fontId="10" fillId="4" borderId="1" xfId="17" applyNumberFormat="1" applyFont="1" applyFill="1" applyBorder="1" applyAlignment="1" applyProtection="1">
      <alignment horizontal="right" vertical="center"/>
      <protection locked="0"/>
    </xf>
    <xf numFmtId="179" fontId="0" fillId="5" borderId="1" xfId="0" applyNumberFormat="1" applyFill="1" applyBorder="1" applyAlignment="1" applyProtection="1">
      <alignment horizontal="right" vertical="center"/>
      <protection/>
    </xf>
    <xf numFmtId="179" fontId="10" fillId="0" borderId="1" xfId="17" applyNumberFormat="1" applyFont="1" applyBorder="1" applyAlignment="1" applyProtection="1">
      <alignment/>
      <protection locked="0"/>
    </xf>
    <xf numFmtId="179" fontId="10" fillId="4" borderId="49" xfId="17" applyNumberFormat="1" applyFont="1" applyFill="1" applyBorder="1" applyAlignment="1" applyProtection="1">
      <alignment horizontal="right" vertical="center"/>
      <protection locked="0"/>
    </xf>
    <xf numFmtId="1" fontId="10" fillId="4" borderId="1" xfId="0" applyNumberFormat="1" applyFont="1" applyFill="1" applyBorder="1" applyAlignment="1" applyProtection="1">
      <alignment horizontal="right" vertical="center"/>
      <protection locked="0"/>
    </xf>
    <xf numFmtId="1" fontId="0" fillId="3" borderId="18" xfId="0" applyNumberFormat="1" applyFill="1" applyBorder="1" applyAlignment="1" applyProtection="1">
      <alignment horizontal="right" vertical="center"/>
      <protection/>
    </xf>
    <xf numFmtId="1" fontId="0" fillId="3" borderId="1" xfId="0" applyNumberFormat="1" applyFill="1" applyBorder="1" applyAlignment="1" applyProtection="1">
      <alignment horizontal="right" vertical="center"/>
      <protection/>
    </xf>
    <xf numFmtId="1" fontId="0" fillId="5" borderId="1" xfId="0" applyNumberFormat="1" applyFill="1" applyBorder="1" applyAlignment="1" applyProtection="1">
      <alignment horizontal="right" vertical="center"/>
      <protection/>
    </xf>
    <xf numFmtId="1" fontId="10" fillId="0" borderId="1" xfId="0" applyNumberFormat="1" applyFont="1" applyFill="1" applyBorder="1" applyAlignment="1" applyProtection="1">
      <alignment horizontal="right" vertical="center"/>
      <protection locked="0"/>
    </xf>
    <xf numFmtId="1" fontId="0" fillId="5" borderId="50" xfId="0" applyNumberFormat="1" applyFill="1" applyBorder="1" applyAlignment="1" applyProtection="1">
      <alignment horizontal="right"/>
      <protection/>
    </xf>
    <xf numFmtId="1" fontId="0" fillId="5" borderId="51" xfId="0" applyNumberFormat="1" applyFill="1" applyBorder="1" applyAlignment="1" applyProtection="1">
      <alignment horizontal="right"/>
      <protection/>
    </xf>
    <xf numFmtId="1" fontId="0" fillId="5" borderId="52" xfId="17" applyNumberFormat="1" applyFill="1" applyBorder="1" applyAlignment="1" applyProtection="1">
      <alignment horizontal="right"/>
      <protection/>
    </xf>
    <xf numFmtId="1" fontId="0" fillId="5" borderId="53" xfId="0" applyNumberFormat="1" applyFill="1" applyBorder="1" applyAlignment="1" applyProtection="1">
      <alignment horizontal="right"/>
      <protection/>
    </xf>
    <xf numFmtId="1" fontId="0" fillId="5" borderId="52" xfId="0" applyNumberFormat="1" applyFill="1" applyBorder="1" applyAlignment="1" applyProtection="1">
      <alignment horizontal="right" vertical="center"/>
      <protection/>
    </xf>
    <xf numFmtId="1" fontId="0" fillId="5" borderId="52" xfId="0" applyNumberFormat="1" applyFill="1" applyBorder="1" applyAlignment="1" applyProtection="1">
      <alignment horizontal="right"/>
      <protection/>
    </xf>
    <xf numFmtId="1" fontId="0" fillId="5" borderId="53" xfId="0" applyNumberFormat="1" applyFont="1" applyFill="1" applyBorder="1" applyAlignment="1" applyProtection="1">
      <alignment horizontal="right"/>
      <protection/>
    </xf>
    <xf numFmtId="1" fontId="0" fillId="5" borderId="15" xfId="0" applyNumberFormat="1" applyFill="1" applyBorder="1" applyAlignment="1" applyProtection="1">
      <alignment horizontal="right"/>
      <protection/>
    </xf>
    <xf numFmtId="1" fontId="0" fillId="5" borderId="44" xfId="0" applyNumberFormat="1" applyFill="1" applyBorder="1" applyAlignment="1" applyProtection="1">
      <alignment horizontal="right"/>
      <protection/>
    </xf>
    <xf numFmtId="1" fontId="0" fillId="3" borderId="39" xfId="0" applyNumberFormat="1" applyFill="1" applyBorder="1" applyAlignment="1" applyProtection="1">
      <alignment horizontal="right"/>
      <protection/>
    </xf>
    <xf numFmtId="1" fontId="1" fillId="3" borderId="49" xfId="0" applyNumberFormat="1" applyFont="1" applyFill="1" applyBorder="1" applyAlignment="1" applyProtection="1">
      <alignment horizontal="right" vertical="center"/>
      <protection/>
    </xf>
    <xf numFmtId="1" fontId="1" fillId="5" borderId="54" xfId="0" applyNumberFormat="1" applyFont="1" applyFill="1" applyBorder="1" applyAlignment="1" applyProtection="1">
      <alignment horizontal="center"/>
      <protection/>
    </xf>
    <xf numFmtId="1" fontId="1" fillId="5" borderId="44" xfId="0" applyNumberFormat="1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3" fontId="0" fillId="4" borderId="0" xfId="0" applyNumberForma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 horizontal="center"/>
      <protection/>
    </xf>
    <xf numFmtId="0" fontId="1" fillId="5" borderId="50" xfId="0" applyFont="1" applyFill="1" applyBorder="1" applyAlignment="1" applyProtection="1">
      <alignment horizontal="left"/>
      <protection/>
    </xf>
    <xf numFmtId="0" fontId="1" fillId="5" borderId="51" xfId="0" applyFont="1" applyFill="1" applyBorder="1" applyAlignment="1" applyProtection="1">
      <alignment horizontal="left"/>
      <protection/>
    </xf>
    <xf numFmtId="0" fontId="1" fillId="5" borderId="15" xfId="0" applyFont="1" applyFill="1" applyBorder="1" applyAlignment="1" applyProtection="1">
      <alignment horizontal="centerContinuous"/>
      <protection/>
    </xf>
    <xf numFmtId="3" fontId="1" fillId="4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3" fontId="0" fillId="0" borderId="0" xfId="0" applyNumberFormat="1" applyBorder="1" applyAlignment="1" applyProtection="1">
      <alignment/>
      <protection/>
    </xf>
    <xf numFmtId="179" fontId="11" fillId="0" borderId="43" xfId="17" applyNumberFormat="1" applyFont="1" applyFill="1" applyBorder="1" applyAlignment="1" applyProtection="1">
      <alignment horizontal="right"/>
      <protection locked="0"/>
    </xf>
    <xf numFmtId="3" fontId="0" fillId="3" borderId="19" xfId="0" applyNumberFormat="1" applyFill="1" applyBorder="1" applyAlignment="1" applyProtection="1">
      <alignment horizontal="right"/>
      <protection/>
    </xf>
    <xf numFmtId="3" fontId="9" fillId="3" borderId="38" xfId="17" applyNumberFormat="1" applyFont="1" applyFill="1" applyBorder="1" applyAlignment="1" applyProtection="1">
      <alignment horizontal="right"/>
      <protection/>
    </xf>
    <xf numFmtId="0" fontId="1" fillId="5" borderId="55" xfId="0" applyFont="1" applyFill="1" applyBorder="1" applyAlignment="1" applyProtection="1">
      <alignment horizontal="center" vertical="center"/>
      <protection/>
    </xf>
    <xf numFmtId="0" fontId="1" fillId="5" borderId="56" xfId="0" applyFont="1" applyFill="1" applyBorder="1" applyAlignment="1" applyProtection="1">
      <alignment horizontal="center" vertical="center"/>
      <protection/>
    </xf>
    <xf numFmtId="0" fontId="1" fillId="5" borderId="54" xfId="0" applyFont="1" applyFill="1" applyBorder="1" applyAlignment="1" applyProtection="1">
      <alignment horizontal="center" vertical="center"/>
      <protection/>
    </xf>
    <xf numFmtId="0" fontId="1" fillId="5" borderId="17" xfId="0" applyFont="1" applyFill="1" applyBorder="1" applyAlignment="1" applyProtection="1">
      <alignment horizontal="center" vertical="center"/>
      <protection/>
    </xf>
    <xf numFmtId="0" fontId="1" fillId="5" borderId="19" xfId="0" applyFont="1" applyFill="1" applyBorder="1" applyAlignment="1" applyProtection="1">
      <alignment horizontal="center" vertical="center"/>
      <protection/>
    </xf>
    <xf numFmtId="0" fontId="1" fillId="5" borderId="57" xfId="0" applyFont="1" applyFill="1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/>
      <protection/>
    </xf>
    <xf numFmtId="0" fontId="0" fillId="0" borderId="0" xfId="0" applyBorder="1" applyAlignment="1" applyProtection="1">
      <alignment horizontal="centerContinuous"/>
      <protection/>
    </xf>
    <xf numFmtId="37" fontId="0" fillId="0" borderId="0" xfId="0" applyNumberFormat="1" applyBorder="1" applyAlignment="1" applyProtection="1">
      <alignment/>
      <protection/>
    </xf>
    <xf numFmtId="0" fontId="1" fillId="5" borderId="56" xfId="0" applyFont="1" applyFill="1" applyBorder="1" applyAlignment="1" applyProtection="1">
      <alignment horizontal="centerContinuous" vertical="center"/>
      <protection/>
    </xf>
    <xf numFmtId="0" fontId="1" fillId="5" borderId="19" xfId="0" applyFont="1" applyFill="1" applyBorder="1" applyAlignment="1" applyProtection="1">
      <alignment horizontal="centerContinuous" vertical="center"/>
      <protection/>
    </xf>
    <xf numFmtId="0" fontId="0" fillId="5" borderId="6" xfId="0" applyFill="1" applyBorder="1" applyAlignment="1" applyProtection="1">
      <alignment horizontal="centerContinuous"/>
      <protection/>
    </xf>
    <xf numFmtId="0" fontId="0" fillId="5" borderId="18" xfId="0" applyFill="1" applyBorder="1" applyAlignment="1" applyProtection="1">
      <alignment horizontal="centerContinuous"/>
      <protection/>
    </xf>
    <xf numFmtId="0" fontId="0" fillId="5" borderId="18" xfId="0" applyFill="1" applyBorder="1" applyAlignment="1" applyProtection="1">
      <alignment horizontal="center"/>
      <protection/>
    </xf>
    <xf numFmtId="0" fontId="1" fillId="4" borderId="0" xfId="0" applyFont="1" applyFill="1" applyBorder="1" applyAlignment="1" applyProtection="1">
      <alignment horizontal="left"/>
      <protection/>
    </xf>
    <xf numFmtId="0" fontId="0" fillId="5" borderId="29" xfId="0" applyFill="1" applyBorder="1" applyAlignment="1" applyProtection="1">
      <alignment horizontal="center"/>
      <protection/>
    </xf>
    <xf numFmtId="0" fontId="0" fillId="5" borderId="58" xfId="0" applyFill="1" applyBorder="1" applyAlignment="1" applyProtection="1">
      <alignment horizontal="centerContinuous"/>
      <protection/>
    </xf>
    <xf numFmtId="182" fontId="1" fillId="4" borderId="0" xfId="17" applyNumberFormat="1" applyFont="1" applyFill="1" applyBorder="1" applyAlignment="1" applyProtection="1">
      <alignment/>
      <protection/>
    </xf>
    <xf numFmtId="170" fontId="10" fillId="4" borderId="1" xfId="17" applyFont="1" applyFill="1" applyBorder="1" applyAlignment="1" applyProtection="1">
      <alignment/>
      <protection locked="0"/>
    </xf>
    <xf numFmtId="170" fontId="10" fillId="4" borderId="6" xfId="17" applyFont="1" applyFill="1" applyBorder="1" applyAlignment="1" applyProtection="1">
      <alignment horizontal="centerContinuous"/>
      <protection locked="0"/>
    </xf>
    <xf numFmtId="170" fontId="10" fillId="4" borderId="18" xfId="17" applyFont="1" applyFill="1" applyBorder="1" applyAlignment="1" applyProtection="1">
      <alignment horizontal="centerContinuous"/>
      <protection locked="0"/>
    </xf>
    <xf numFmtId="1" fontId="0" fillId="0" borderId="0" xfId="0" applyNumberFormat="1" applyBorder="1" applyAlignment="1" applyProtection="1">
      <alignment horizontal="right"/>
      <protection/>
    </xf>
    <xf numFmtId="1" fontId="1" fillId="4" borderId="0" xfId="0" applyNumberFormat="1" applyFont="1" applyFill="1" applyBorder="1" applyAlignment="1" applyProtection="1">
      <alignment horizontal="right"/>
      <protection/>
    </xf>
    <xf numFmtId="179" fontId="10" fillId="4" borderId="29" xfId="0" applyNumberFormat="1" applyFont="1" applyFill="1" applyBorder="1" applyAlignment="1" applyProtection="1">
      <alignment horizontal="right" vertical="center"/>
      <protection locked="0"/>
    </xf>
    <xf numFmtId="179" fontId="10" fillId="4" borderId="58" xfId="0" applyNumberFormat="1" applyFont="1" applyFill="1" applyBorder="1" applyAlignment="1" applyProtection="1">
      <alignment horizontal="right"/>
      <protection locked="0"/>
    </xf>
    <xf numFmtId="0" fontId="6" fillId="4" borderId="0" xfId="0" applyFont="1" applyFill="1" applyBorder="1" applyAlignment="1" applyProtection="1">
      <alignment/>
      <protection/>
    </xf>
    <xf numFmtId="0" fontId="0" fillId="4" borderId="0" xfId="0" applyFont="1" applyFill="1" applyBorder="1" applyAlignment="1" applyProtection="1">
      <alignment/>
      <protection/>
    </xf>
    <xf numFmtId="0" fontId="6" fillId="4" borderId="0" xfId="0" applyFont="1" applyFill="1" applyBorder="1" applyAlignment="1" applyProtection="1">
      <alignment horizontal="left"/>
      <protection/>
    </xf>
    <xf numFmtId="170" fontId="10" fillId="4" borderId="18" xfId="17" applyFont="1" applyFill="1" applyBorder="1" applyAlignment="1" applyProtection="1">
      <alignment/>
      <protection locked="0"/>
    </xf>
    <xf numFmtId="0" fontId="20" fillId="4" borderId="0" xfId="0" applyFont="1" applyFill="1" applyBorder="1" applyAlignment="1" applyProtection="1">
      <alignment/>
      <protection/>
    </xf>
    <xf numFmtId="0" fontId="21" fillId="4" borderId="0" xfId="0" applyFont="1" applyFill="1" applyBorder="1" applyAlignment="1" applyProtection="1">
      <alignment/>
      <protection/>
    </xf>
    <xf numFmtId="0" fontId="21" fillId="4" borderId="0" xfId="0" applyFont="1" applyFill="1" applyBorder="1" applyAlignment="1" applyProtection="1">
      <alignment/>
      <protection/>
    </xf>
    <xf numFmtId="0" fontId="22" fillId="4" borderId="0" xfId="0" applyFont="1" applyFill="1" applyBorder="1" applyAlignment="1" applyProtection="1">
      <alignment/>
      <protection/>
    </xf>
    <xf numFmtId="0" fontId="23" fillId="4" borderId="0" xfId="0" applyFont="1" applyFill="1" applyBorder="1" applyAlignment="1" applyProtection="1">
      <alignment horizontal="left"/>
      <protection/>
    </xf>
    <xf numFmtId="0" fontId="1" fillId="0" borderId="41" xfId="0" applyFont="1" applyBorder="1" applyAlignment="1" applyProtection="1">
      <alignment/>
      <protection/>
    </xf>
    <xf numFmtId="0" fontId="10" fillId="0" borderId="1" xfId="0" applyFont="1" applyFill="1" applyBorder="1" applyAlignment="1" applyProtection="1">
      <alignment horizontal="right"/>
      <protection locked="0"/>
    </xf>
    <xf numFmtId="0" fontId="10" fillId="0" borderId="14" xfId="0" applyFont="1" applyBorder="1" applyAlignment="1" applyProtection="1">
      <alignment horizontal="right"/>
      <protection locked="0"/>
    </xf>
    <xf numFmtId="0" fontId="1" fillId="3" borderId="1" xfId="0" applyFont="1" applyFill="1" applyBorder="1" applyAlignment="1" applyProtection="1">
      <alignment horizontal="right"/>
      <protection/>
    </xf>
    <xf numFmtId="0" fontId="1" fillId="4" borderId="0" xfId="0" applyFont="1" applyFill="1" applyBorder="1" applyAlignment="1" applyProtection="1">
      <alignment horizontal="right"/>
      <protection/>
    </xf>
    <xf numFmtId="0" fontId="0" fillId="5" borderId="55" xfId="0" applyFill="1" applyBorder="1" applyAlignment="1" applyProtection="1">
      <alignment/>
      <protection/>
    </xf>
    <xf numFmtId="0" fontId="0" fillId="5" borderId="56" xfId="0" applyFont="1" applyFill="1" applyBorder="1" applyAlignment="1" applyProtection="1">
      <alignment horizontal="center" vertical="center"/>
      <protection/>
    </xf>
    <xf numFmtId="0" fontId="0" fillId="5" borderId="59" xfId="0" applyFill="1" applyBorder="1" applyAlignment="1" applyProtection="1">
      <alignment/>
      <protection/>
    </xf>
    <xf numFmtId="0" fontId="0" fillId="5" borderId="10" xfId="0" applyFill="1" applyBorder="1" applyAlignment="1" applyProtection="1">
      <alignment horizontal="center" vertical="center"/>
      <protection/>
    </xf>
    <xf numFmtId="0" fontId="0" fillId="5" borderId="11" xfId="0" applyFill="1" applyBorder="1" applyAlignment="1" applyProtection="1">
      <alignment horizontal="center" vertical="center"/>
      <protection/>
    </xf>
    <xf numFmtId="0" fontId="0" fillId="5" borderId="4" xfId="0" applyFill="1" applyBorder="1" applyAlignment="1" applyProtection="1">
      <alignment horizontal="center" vertical="center"/>
      <protection/>
    </xf>
    <xf numFmtId="0" fontId="0" fillId="5" borderId="3" xfId="0" applyFill="1" applyBorder="1" applyAlignment="1" applyProtection="1">
      <alignment horizontal="center" vertical="center"/>
      <protection/>
    </xf>
    <xf numFmtId="0" fontId="0" fillId="5" borderId="3" xfId="0" applyFont="1" applyFill="1" applyBorder="1" applyAlignment="1" applyProtection="1">
      <alignment horizontal="center" vertical="center"/>
      <protection/>
    </xf>
    <xf numFmtId="0" fontId="0" fillId="5" borderId="60" xfId="0" applyFill="1" applyBorder="1" applyAlignment="1" applyProtection="1">
      <alignment horizontal="center" vertical="center"/>
      <protection/>
    </xf>
    <xf numFmtId="0" fontId="0" fillId="5" borderId="17" xfId="0" applyFill="1" applyBorder="1" applyAlignment="1" applyProtection="1">
      <alignment/>
      <protection/>
    </xf>
    <xf numFmtId="0" fontId="0" fillId="5" borderId="42" xfId="0" applyFill="1" applyBorder="1" applyAlignment="1" applyProtection="1">
      <alignment horizontal="left" vertical="center"/>
      <protection/>
    </xf>
    <xf numFmtId="0" fontId="0" fillId="5" borderId="19" xfId="0" applyFill="1" applyBorder="1" applyAlignment="1" applyProtection="1">
      <alignment horizontal="left" vertical="center"/>
      <protection/>
    </xf>
    <xf numFmtId="0" fontId="0" fillId="5" borderId="42" xfId="0" applyFill="1" applyBorder="1" applyAlignment="1" applyProtection="1">
      <alignment horizontal="center" vertical="center"/>
      <protection/>
    </xf>
    <xf numFmtId="0" fontId="0" fillId="5" borderId="19" xfId="0" applyFill="1" applyBorder="1" applyAlignment="1" applyProtection="1">
      <alignment horizontal="center" vertical="center"/>
      <protection/>
    </xf>
    <xf numFmtId="0" fontId="0" fillId="5" borderId="57" xfId="0" applyFill="1" applyBorder="1" applyAlignment="1" applyProtection="1">
      <alignment horizontal="center" vertical="center"/>
      <protection/>
    </xf>
    <xf numFmtId="0" fontId="0" fillId="3" borderId="13" xfId="0" applyFill="1" applyBorder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1" fontId="0" fillId="5" borderId="47" xfId="0" applyNumberFormat="1" applyFill="1" applyBorder="1" applyAlignment="1" applyProtection="1">
      <alignment/>
      <protection/>
    </xf>
    <xf numFmtId="0" fontId="0" fillId="5" borderId="61" xfId="0" applyFill="1" applyBorder="1" applyAlignment="1" applyProtection="1">
      <alignment/>
      <protection/>
    </xf>
    <xf numFmtId="0" fontId="0" fillId="5" borderId="62" xfId="0" applyFill="1" applyBorder="1" applyAlignment="1" applyProtection="1">
      <alignment horizontal="center" vertical="center"/>
      <protection/>
    </xf>
    <xf numFmtId="0" fontId="0" fillId="5" borderId="6" xfId="0" applyFill="1" applyBorder="1" applyAlignment="1" applyProtection="1">
      <alignment horizontal="center" vertical="center"/>
      <protection/>
    </xf>
    <xf numFmtId="0" fontId="0" fillId="5" borderId="15" xfId="0" applyFill="1" applyBorder="1" applyAlignment="1" applyProtection="1">
      <alignment horizontal="left" vertical="center"/>
      <protection/>
    </xf>
    <xf numFmtId="0" fontId="0" fillId="5" borderId="16" xfId="0" applyFill="1" applyBorder="1" applyAlignment="1" applyProtection="1">
      <alignment horizontal="center" vertical="center"/>
      <protection/>
    </xf>
    <xf numFmtId="0" fontId="0" fillId="3" borderId="12" xfId="0" applyFill="1" applyBorder="1" applyAlignment="1" applyProtection="1">
      <alignment horizontal="right"/>
      <protection/>
    </xf>
    <xf numFmtId="0" fontId="0" fillId="0" borderId="41" xfId="0" applyBorder="1" applyAlignment="1" applyProtection="1">
      <alignment horizontal="center"/>
      <protection/>
    </xf>
    <xf numFmtId="0" fontId="10" fillId="0" borderId="7" xfId="0" applyFont="1" applyBorder="1" applyAlignment="1" applyProtection="1">
      <alignment/>
      <protection locked="0"/>
    </xf>
    <xf numFmtId="0" fontId="10" fillId="0" borderId="5" xfId="0" applyFont="1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24" fillId="4" borderId="63" xfId="0" applyFont="1" applyFill="1" applyBorder="1" applyAlignment="1" applyProtection="1">
      <alignment horizontal="left" vertical="center"/>
      <protection/>
    </xf>
    <xf numFmtId="0" fontId="24" fillId="4" borderId="22" xfId="0" applyFont="1" applyFill="1" applyBorder="1" applyAlignment="1" applyProtection="1">
      <alignment horizontal="center" vertical="center"/>
      <protection/>
    </xf>
    <xf numFmtId="0" fontId="24" fillId="4" borderId="22" xfId="0" applyFont="1" applyFill="1" applyBorder="1" applyAlignment="1" applyProtection="1">
      <alignment horizontal="left" vertical="center"/>
      <protection/>
    </xf>
    <xf numFmtId="0" fontId="24" fillId="4" borderId="64" xfId="0" applyFont="1" applyFill="1" applyBorder="1" applyAlignment="1" applyProtection="1">
      <alignment horizontal="center" vertical="center"/>
      <protection/>
    </xf>
    <xf numFmtId="1" fontId="24" fillId="4" borderId="63" xfId="0" applyNumberFormat="1" applyFont="1" applyFill="1" applyBorder="1" applyAlignment="1" applyProtection="1">
      <alignment horizontal="left" vertical="center"/>
      <protection/>
    </xf>
    <xf numFmtId="1" fontId="24" fillId="4" borderId="22" xfId="0" applyNumberFormat="1" applyFont="1" applyFill="1" applyBorder="1" applyAlignment="1" applyProtection="1">
      <alignment horizontal="center" vertical="center"/>
      <protection/>
    </xf>
    <xf numFmtId="1" fontId="24" fillId="4" borderId="64" xfId="0" applyNumberFormat="1" applyFont="1" applyFill="1" applyBorder="1" applyAlignment="1" applyProtection="1">
      <alignment horizontal="center" vertical="center"/>
      <protection/>
    </xf>
    <xf numFmtId="2" fontId="10" fillId="0" borderId="1" xfId="0" applyNumberFormat="1" applyFont="1" applyBorder="1" applyAlignment="1" applyProtection="1">
      <alignment horizontal="right"/>
      <protection locked="0"/>
    </xf>
    <xf numFmtId="3" fontId="0" fillId="3" borderId="1" xfId="0" applyNumberFormat="1" applyFill="1" applyBorder="1" applyAlignment="1" applyProtection="1">
      <alignment horizontal="right"/>
      <protection/>
    </xf>
    <xf numFmtId="2" fontId="10" fillId="0" borderId="14" xfId="0" applyNumberFormat="1" applyFont="1" applyBorder="1" applyAlignment="1" applyProtection="1">
      <alignment horizontal="right"/>
      <protection locked="0"/>
    </xf>
    <xf numFmtId="0" fontId="10" fillId="4" borderId="0" xfId="0" applyFont="1" applyFill="1" applyBorder="1" applyAlignment="1" applyProtection="1">
      <alignment horizontal="right"/>
      <protection/>
    </xf>
    <xf numFmtId="0" fontId="0" fillId="3" borderId="1" xfId="0" applyFill="1" applyBorder="1" applyAlignment="1" applyProtection="1">
      <alignment horizontal="right"/>
      <protection/>
    </xf>
    <xf numFmtId="0" fontId="24" fillId="4" borderId="63" xfId="0" applyFont="1" applyFill="1" applyBorder="1" applyAlignment="1" applyProtection="1">
      <alignment horizontal="center" vertical="center"/>
      <protection/>
    </xf>
    <xf numFmtId="0" fontId="0" fillId="5" borderId="59" xfId="0" applyFill="1" applyBorder="1" applyAlignment="1" applyProtection="1">
      <alignment horizontal="center" vertical="center"/>
      <protection/>
    </xf>
    <xf numFmtId="0" fontId="0" fillId="5" borderId="17" xfId="0" applyFill="1" applyBorder="1" applyAlignment="1" applyProtection="1">
      <alignment horizontal="center" vertical="center"/>
      <protection/>
    </xf>
    <xf numFmtId="3" fontId="0" fillId="3" borderId="13" xfId="0" applyNumberFormat="1" applyFill="1" applyBorder="1" applyAlignment="1" applyProtection="1">
      <alignment horizontal="right"/>
      <protection/>
    </xf>
    <xf numFmtId="0" fontId="10" fillId="4" borderId="0" xfId="0" applyFont="1" applyFill="1" applyBorder="1" applyAlignment="1" applyProtection="1">
      <alignment/>
      <protection/>
    </xf>
    <xf numFmtId="0" fontId="0" fillId="4" borderId="0" xfId="0" applyFill="1" applyBorder="1" applyAlignment="1" applyProtection="1">
      <alignment horizontal="center"/>
      <protection/>
    </xf>
    <xf numFmtId="3" fontId="1" fillId="5" borderId="56" xfId="0" applyNumberFormat="1" applyFont="1" applyFill="1" applyBorder="1" applyAlignment="1" applyProtection="1">
      <alignment horizontal="center" vertical="center"/>
      <protection/>
    </xf>
    <xf numFmtId="0" fontId="13" fillId="5" borderId="56" xfId="0" applyFont="1" applyFill="1" applyBorder="1" applyAlignment="1" applyProtection="1">
      <alignment horizontal="center" vertical="center"/>
      <protection/>
    </xf>
    <xf numFmtId="0" fontId="13" fillId="5" borderId="56" xfId="0" applyFont="1" applyFill="1" applyBorder="1" applyAlignment="1" applyProtection="1">
      <alignment horizontal="center" vertical="center"/>
      <protection/>
    </xf>
    <xf numFmtId="3" fontId="0" fillId="5" borderId="3" xfId="0" applyNumberFormat="1" applyFill="1" applyBorder="1" applyAlignment="1" applyProtection="1">
      <alignment horizontal="center" vertical="center"/>
      <protection/>
    </xf>
    <xf numFmtId="0" fontId="13" fillId="5" borderId="3" xfId="0" applyFont="1" applyFill="1" applyBorder="1" applyAlignment="1" applyProtection="1">
      <alignment horizontal="center" vertical="center"/>
      <protection/>
    </xf>
    <xf numFmtId="3" fontId="0" fillId="5" borderId="19" xfId="0" applyNumberFormat="1" applyFill="1" applyBorder="1" applyAlignment="1" applyProtection="1">
      <alignment horizontal="center" vertical="center"/>
      <protection/>
    </xf>
    <xf numFmtId="0" fontId="13" fillId="5" borderId="19" xfId="0" applyFont="1" applyFill="1" applyBorder="1" applyAlignment="1" applyProtection="1">
      <alignment horizontal="center" vertical="center"/>
      <protection/>
    </xf>
    <xf numFmtId="3" fontId="0" fillId="3" borderId="12" xfId="0" applyNumberFormat="1" applyFill="1" applyBorder="1" applyAlignment="1" applyProtection="1">
      <alignment horizontal="right"/>
      <protection/>
    </xf>
    <xf numFmtId="3" fontId="0" fillId="0" borderId="0" xfId="0" applyNumberFormat="1" applyAlignment="1" applyProtection="1">
      <alignment/>
      <protection/>
    </xf>
    <xf numFmtId="1" fontId="10" fillId="0" borderId="14" xfId="0" applyNumberFormat="1" applyFont="1" applyBorder="1" applyAlignment="1" applyProtection="1">
      <alignment/>
      <protection locked="0"/>
    </xf>
    <xf numFmtId="0" fontId="21" fillId="4" borderId="21" xfId="0" applyFont="1" applyFill="1" applyBorder="1" applyAlignment="1" applyProtection="1">
      <alignment/>
      <protection/>
    </xf>
    <xf numFmtId="0" fontId="24" fillId="4" borderId="22" xfId="0" applyFont="1" applyFill="1" applyBorder="1" applyAlignment="1" applyProtection="1">
      <alignment horizontal="centerContinuous" vertical="center"/>
      <protection/>
    </xf>
    <xf numFmtId="0" fontId="24" fillId="4" borderId="65" xfId="0" applyFont="1" applyFill="1" applyBorder="1" applyAlignment="1" applyProtection="1">
      <alignment horizontal="centerContinuous"/>
      <protection/>
    </xf>
    <xf numFmtId="0" fontId="0" fillId="5" borderId="66" xfId="0" applyFill="1" applyBorder="1" applyAlignment="1" applyProtection="1">
      <alignment/>
      <protection/>
    </xf>
    <xf numFmtId="44" fontId="0" fillId="5" borderId="6" xfId="0" applyNumberFormat="1" applyFill="1" applyBorder="1" applyAlignment="1" applyProtection="1">
      <alignment vertical="center"/>
      <protection/>
    </xf>
    <xf numFmtId="44" fontId="0" fillId="5" borderId="6" xfId="0" applyNumberFormat="1" applyFill="1" applyBorder="1" applyAlignment="1" applyProtection="1">
      <alignment horizontal="center" vertical="center"/>
      <protection/>
    </xf>
    <xf numFmtId="44" fontId="0" fillId="5" borderId="67" xfId="0" applyNumberFormat="1" applyFill="1" applyBorder="1" applyAlignment="1" applyProtection="1">
      <alignment horizontal="center" vertical="center"/>
      <protection/>
    </xf>
    <xf numFmtId="44" fontId="0" fillId="5" borderId="19" xfId="0" applyNumberFormat="1" applyFill="1" applyBorder="1" applyAlignment="1" applyProtection="1">
      <alignment horizontal="center" vertical="center"/>
      <protection/>
    </xf>
    <xf numFmtId="44" fontId="0" fillId="5" borderId="57" xfId="0" applyNumberFormat="1" applyFill="1" applyBorder="1" applyAlignment="1" applyProtection="1">
      <alignment horizontal="center" vertical="center"/>
      <protection/>
    </xf>
    <xf numFmtId="180" fontId="0" fillId="3" borderId="1" xfId="0" applyNumberFormat="1" applyFill="1" applyBorder="1" applyAlignment="1" applyProtection="1">
      <alignment horizontal="right"/>
      <protection/>
    </xf>
    <xf numFmtId="180" fontId="0" fillId="3" borderId="14" xfId="0" applyNumberFormat="1" applyFill="1" applyBorder="1" applyAlignment="1" applyProtection="1">
      <alignment horizontal="right"/>
      <protection/>
    </xf>
    <xf numFmtId="3" fontId="0" fillId="3" borderId="14" xfId="0" applyNumberFormat="1" applyFill="1" applyBorder="1" applyAlignment="1" applyProtection="1">
      <alignment horizontal="right"/>
      <protection/>
    </xf>
    <xf numFmtId="44" fontId="0" fillId="0" borderId="0" xfId="0" applyNumberFormat="1" applyFill="1" applyBorder="1" applyAlignment="1" applyProtection="1">
      <alignment horizontal="centerContinuous"/>
      <protection/>
    </xf>
    <xf numFmtId="3" fontId="16" fillId="3" borderId="1" xfId="0" applyNumberFormat="1" applyFont="1" applyFill="1" applyBorder="1" applyAlignment="1" applyProtection="1">
      <alignment horizontal="centerContinuous"/>
      <protection/>
    </xf>
    <xf numFmtId="1" fontId="16" fillId="3" borderId="1" xfId="0" applyNumberFormat="1" applyFont="1" applyFill="1" applyBorder="1" applyAlignment="1" applyProtection="1">
      <alignment horizontal="right"/>
      <protection/>
    </xf>
    <xf numFmtId="44" fontId="16" fillId="4" borderId="0" xfId="0" applyNumberFormat="1" applyFont="1" applyFill="1" applyBorder="1" applyAlignment="1" applyProtection="1">
      <alignment horizontal="centerContinuous"/>
      <protection/>
    </xf>
    <xf numFmtId="3" fontId="16" fillId="3" borderId="1" xfId="0" applyNumberFormat="1" applyFont="1" applyFill="1" applyBorder="1" applyAlignment="1" applyProtection="1">
      <alignment horizontal="right"/>
      <protection/>
    </xf>
    <xf numFmtId="44" fontId="10" fillId="4" borderId="1" xfId="0" applyNumberFormat="1" applyFont="1" applyFill="1" applyBorder="1" applyAlignment="1" applyProtection="1">
      <alignment horizontal="centerContinuous"/>
      <protection locked="0"/>
    </xf>
    <xf numFmtId="44" fontId="10" fillId="4" borderId="14" xfId="0" applyNumberFormat="1" applyFont="1" applyFill="1" applyBorder="1" applyAlignment="1" applyProtection="1">
      <alignment horizontal="centerContinuous"/>
      <protection locked="0"/>
    </xf>
    <xf numFmtId="1" fontId="10" fillId="0" borderId="1" xfId="0" applyNumberFormat="1" applyFont="1" applyFill="1" applyBorder="1" applyAlignment="1" applyProtection="1">
      <alignment horizontal="left"/>
      <protection locked="0"/>
    </xf>
    <xf numFmtId="1" fontId="10" fillId="0" borderId="1" xfId="0" applyNumberFormat="1" applyFont="1" applyBorder="1" applyAlignment="1" applyProtection="1">
      <alignment horizontal="centerContinuous"/>
      <protection locked="0"/>
    </xf>
    <xf numFmtId="1" fontId="10" fillId="0" borderId="14" xfId="0" applyNumberFormat="1" applyFont="1" applyFill="1" applyBorder="1" applyAlignment="1" applyProtection="1">
      <alignment horizontal="left"/>
      <protection locked="0"/>
    </xf>
    <xf numFmtId="1" fontId="10" fillId="0" borderId="14" xfId="0" applyNumberFormat="1" applyFont="1" applyBorder="1" applyAlignment="1" applyProtection="1">
      <alignment horizontal="centerContinuous"/>
      <protection locked="0"/>
    </xf>
    <xf numFmtId="0" fontId="22" fillId="4" borderId="22" xfId="0" applyFont="1" applyFill="1" applyBorder="1" applyAlignment="1" applyProtection="1">
      <alignment horizontal="left" vertical="center"/>
      <protection/>
    </xf>
    <xf numFmtId="0" fontId="1" fillId="4" borderId="0" xfId="0" applyFont="1" applyFill="1" applyBorder="1" applyAlignment="1" applyProtection="1">
      <alignment horizontal="center"/>
      <protection/>
    </xf>
    <xf numFmtId="14" fontId="1" fillId="4" borderId="0" xfId="0" applyNumberFormat="1" applyFont="1" applyFill="1" applyBorder="1" applyAlignment="1" applyProtection="1">
      <alignment horizontal="center"/>
      <protection/>
    </xf>
    <xf numFmtId="1" fontId="13" fillId="0" borderId="1" xfId="0" applyNumberFormat="1" applyFont="1" applyBorder="1" applyAlignment="1" applyProtection="1">
      <alignment horizontal="center"/>
      <protection locked="0"/>
    </xf>
    <xf numFmtId="1" fontId="13" fillId="4" borderId="1" xfId="0" applyNumberFormat="1" applyFont="1" applyFill="1" applyBorder="1" applyAlignment="1" applyProtection="1">
      <alignment horizontal="center"/>
      <protection locked="0"/>
    </xf>
    <xf numFmtId="1" fontId="13" fillId="0" borderId="14" xfId="0" applyNumberFormat="1" applyFont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/>
      <protection locked="0"/>
    </xf>
    <xf numFmtId="1" fontId="10" fillId="5" borderId="13" xfId="0" applyNumberFormat="1" applyFont="1" applyFill="1" applyBorder="1" applyAlignment="1" applyProtection="1">
      <alignment horizontal="right"/>
      <protection/>
    </xf>
    <xf numFmtId="0" fontId="1" fillId="5" borderId="19" xfId="0" applyFont="1" applyFill="1" applyBorder="1" applyAlignment="1" applyProtection="1">
      <alignment horizontal="center"/>
      <protection/>
    </xf>
    <xf numFmtId="0" fontId="1" fillId="5" borderId="18" xfId="0" applyFont="1" applyFill="1" applyBorder="1" applyAlignment="1" applyProtection="1">
      <alignment horizontal="center"/>
      <protection/>
    </xf>
    <xf numFmtId="0" fontId="1" fillId="5" borderId="18" xfId="0" applyFont="1" applyFill="1" applyBorder="1" applyAlignment="1" applyProtection="1">
      <alignment horizontal="centerContinuous"/>
      <protection/>
    </xf>
    <xf numFmtId="0" fontId="1" fillId="5" borderId="7" xfId="0" applyFont="1" applyFill="1" applyBorder="1" applyAlignment="1" applyProtection="1">
      <alignment horizontal="centerContinuous"/>
      <protection/>
    </xf>
    <xf numFmtId="0" fontId="1" fillId="5" borderId="5" xfId="0" applyFont="1" applyFill="1" applyBorder="1" applyAlignment="1" applyProtection="1">
      <alignment horizontal="centerContinuous"/>
      <protection/>
    </xf>
    <xf numFmtId="0" fontId="1" fillId="5" borderId="6" xfId="0" applyFont="1" applyFill="1" applyBorder="1" applyAlignment="1" applyProtection="1">
      <alignment horizontal="centerContinuous"/>
      <protection/>
    </xf>
    <xf numFmtId="0" fontId="1" fillId="5" borderId="19" xfId="0" applyFont="1" applyFill="1" applyBorder="1" applyAlignment="1" applyProtection="1">
      <alignment/>
      <protection/>
    </xf>
    <xf numFmtId="0" fontId="1" fillId="5" borderId="16" xfId="0" applyFont="1" applyFill="1" applyBorder="1" applyAlignment="1" applyProtection="1">
      <alignment horizontal="center"/>
      <protection/>
    </xf>
    <xf numFmtId="1" fontId="13" fillId="0" borderId="1" xfId="0" applyNumberFormat="1" applyFont="1" applyFill="1" applyBorder="1" applyAlignment="1" applyProtection="1">
      <alignment horizontal="center"/>
      <protection locked="0"/>
    </xf>
    <xf numFmtId="1" fontId="13" fillId="0" borderId="18" xfId="0" applyNumberFormat="1" applyFont="1" applyFill="1" applyBorder="1" applyAlignment="1" applyProtection="1">
      <alignment horizontal="center"/>
      <protection locked="0"/>
    </xf>
    <xf numFmtId="0" fontId="1" fillId="5" borderId="19" xfId="0" applyFont="1" applyFill="1" applyBorder="1" applyAlignment="1" applyProtection="1">
      <alignment horizontal="center"/>
      <protection/>
    </xf>
    <xf numFmtId="0" fontId="0" fillId="5" borderId="17" xfId="0" applyFill="1" applyBorder="1" applyAlignment="1" applyProtection="1">
      <alignment horizontal="center"/>
      <protection/>
    </xf>
    <xf numFmtId="0" fontId="13" fillId="5" borderId="48" xfId="0" applyFont="1" applyFill="1" applyBorder="1" applyAlignment="1" applyProtection="1">
      <alignment horizontal="center"/>
      <protection/>
    </xf>
    <xf numFmtId="0" fontId="13" fillId="0" borderId="14" xfId="0" applyFont="1" applyBorder="1" applyAlignment="1" applyProtection="1">
      <alignment horizontal="center"/>
      <protection locked="0"/>
    </xf>
    <xf numFmtId="0" fontId="1" fillId="5" borderId="18" xfId="0" applyFont="1" applyFill="1" applyBorder="1" applyAlignment="1" applyProtection="1">
      <alignment horizontal="center"/>
      <protection/>
    </xf>
    <xf numFmtId="0" fontId="1" fillId="5" borderId="16" xfId="0" applyFont="1" applyFill="1" applyBorder="1" applyAlignment="1" applyProtection="1">
      <alignment horizontal="center"/>
      <protection/>
    </xf>
    <xf numFmtId="3" fontId="1" fillId="5" borderId="18" xfId="0" applyNumberFormat="1" applyFont="1" applyFill="1" applyBorder="1" applyAlignment="1" applyProtection="1">
      <alignment horizontal="center"/>
      <protection/>
    </xf>
    <xf numFmtId="0" fontId="1" fillId="5" borderId="18" xfId="0" applyFont="1" applyFill="1" applyBorder="1" applyAlignment="1" applyProtection="1">
      <alignment horizontal="centerContinuous"/>
      <protection/>
    </xf>
    <xf numFmtId="1" fontId="0" fillId="4" borderId="0" xfId="0" applyNumberFormat="1" applyFill="1" applyBorder="1" applyAlignment="1" applyProtection="1">
      <alignment horizontal="right"/>
      <protection/>
    </xf>
    <xf numFmtId="0" fontId="1" fillId="4" borderId="0" xfId="0" applyFont="1" applyFill="1" applyAlignment="1" applyProtection="1">
      <alignment horizontal="center"/>
      <protection/>
    </xf>
    <xf numFmtId="0" fontId="0" fillId="0" borderId="0" xfId="0" applyAlignment="1">
      <alignment horizontal="left"/>
    </xf>
    <xf numFmtId="0" fontId="0" fillId="4" borderId="0" xfId="0" applyFill="1" applyAlignment="1">
      <alignment horizontal="left"/>
    </xf>
    <xf numFmtId="0" fontId="0" fillId="5" borderId="6" xfId="0" applyFill="1" applyBorder="1" applyAlignment="1">
      <alignment/>
    </xf>
    <xf numFmtId="0" fontId="0" fillId="4" borderId="1" xfId="0" applyFill="1" applyBorder="1" applyAlignment="1">
      <alignment horizontal="left"/>
    </xf>
    <xf numFmtId="0" fontId="26" fillId="4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21" fillId="4" borderId="1" xfId="0" applyFont="1" applyFill="1" applyBorder="1" applyAlignment="1">
      <alignment/>
    </xf>
    <xf numFmtId="0" fontId="21" fillId="4" borderId="7" xfId="0" applyFont="1" applyFill="1" applyBorder="1" applyAlignment="1">
      <alignment/>
    </xf>
    <xf numFmtId="0" fontId="0" fillId="4" borderId="8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7" xfId="0" applyFill="1" applyBorder="1" applyAlignment="1">
      <alignment/>
    </xf>
    <xf numFmtId="0" fontId="27" fillId="4" borderId="7" xfId="0" applyFont="1" applyFill="1" applyBorder="1" applyAlignment="1">
      <alignment/>
    </xf>
    <xf numFmtId="0" fontId="26" fillId="4" borderId="7" xfId="0" applyFont="1" applyFill="1" applyBorder="1" applyAlignment="1">
      <alignment/>
    </xf>
    <xf numFmtId="0" fontId="1" fillId="4" borderId="7" xfId="0" applyFont="1" applyFill="1" applyBorder="1" applyAlignment="1">
      <alignment/>
    </xf>
    <xf numFmtId="0" fontId="0" fillId="4" borderId="7" xfId="0" applyFont="1" applyFill="1" applyBorder="1" applyAlignment="1">
      <alignment/>
    </xf>
    <xf numFmtId="0" fontId="1" fillId="5" borderId="13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/>
    </xf>
    <xf numFmtId="0" fontId="0" fillId="5" borderId="8" xfId="0" applyFill="1" applyBorder="1" applyAlignment="1">
      <alignment/>
    </xf>
    <xf numFmtId="0" fontId="1" fillId="4" borderId="0" xfId="0" applyFont="1" applyFill="1" applyBorder="1" applyAlignment="1">
      <alignment/>
    </xf>
    <xf numFmtId="184" fontId="29" fillId="4" borderId="68" xfId="0" applyNumberFormat="1" applyFont="1" applyFill="1" applyBorder="1" applyAlignment="1">
      <alignment horizontal="center"/>
    </xf>
    <xf numFmtId="179" fontId="0" fillId="3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3" fontId="10" fillId="4" borderId="0" xfId="0" applyNumberFormat="1" applyFont="1" applyFill="1" applyBorder="1" applyAlignment="1" applyProtection="1">
      <alignment horizontal="right"/>
      <protection locked="0"/>
    </xf>
    <xf numFmtId="1" fontId="0" fillId="5" borderId="3" xfId="0" applyNumberFormat="1" applyFill="1" applyBorder="1" applyAlignment="1" applyProtection="1">
      <alignment horizontal="right"/>
      <protection/>
    </xf>
    <xf numFmtId="0" fontId="0" fillId="5" borderId="69" xfId="0" applyFill="1" applyBorder="1" applyAlignment="1" applyProtection="1">
      <alignment/>
      <protection/>
    </xf>
    <xf numFmtId="170" fontId="0" fillId="5" borderId="70" xfId="17" applyFill="1" applyBorder="1" applyAlignment="1" applyProtection="1">
      <alignment/>
      <protection/>
    </xf>
    <xf numFmtId="0" fontId="0" fillId="5" borderId="70" xfId="0" applyFill="1" applyBorder="1" applyAlignment="1" applyProtection="1">
      <alignment/>
      <protection/>
    </xf>
    <xf numFmtId="1" fontId="0" fillId="5" borderId="58" xfId="0" applyNumberFormat="1" applyFill="1" applyBorder="1" applyAlignment="1" applyProtection="1">
      <alignment/>
      <protection/>
    </xf>
    <xf numFmtId="0" fontId="24" fillId="4" borderId="8" xfId="0" applyFont="1" applyFill="1" applyBorder="1" applyAlignment="1" applyProtection="1">
      <alignment/>
      <protection/>
    </xf>
    <xf numFmtId="14" fontId="0" fillId="4" borderId="8" xfId="0" applyNumberFormat="1" applyFill="1" applyBorder="1" applyAlignment="1">
      <alignment/>
    </xf>
    <xf numFmtId="0" fontId="1" fillId="4" borderId="8" xfId="0" applyFont="1" applyFill="1" applyBorder="1" applyAlignment="1">
      <alignment/>
    </xf>
    <xf numFmtId="14" fontId="1" fillId="4" borderId="5" xfId="0" applyNumberFormat="1" applyFont="1" applyFill="1" applyBorder="1" applyAlignment="1" applyProtection="1">
      <alignment/>
      <protection/>
    </xf>
    <xf numFmtId="0" fontId="0" fillId="4" borderId="1" xfId="0" applyFill="1" applyBorder="1" applyAlignment="1" quotePrefix="1">
      <alignment horizontal="left"/>
    </xf>
    <xf numFmtId="0" fontId="0" fillId="0" borderId="3" xfId="0" applyBorder="1" applyAlignment="1">
      <alignment/>
    </xf>
    <xf numFmtId="172" fontId="13" fillId="0" borderId="1" xfId="0" applyNumberFormat="1" applyFont="1" applyBorder="1" applyAlignment="1" applyProtection="1">
      <alignment horizontal="center"/>
      <protection/>
    </xf>
    <xf numFmtId="1" fontId="0" fillId="0" borderId="1" xfId="0" applyNumberFormat="1" applyBorder="1" applyAlignment="1">
      <alignment/>
    </xf>
    <xf numFmtId="1" fontId="0" fillId="4" borderId="1" xfId="0" applyNumberFormat="1" applyFill="1" applyBorder="1" applyAlignment="1">
      <alignment/>
    </xf>
    <xf numFmtId="0" fontId="1" fillId="0" borderId="0" xfId="0" applyFont="1" applyAlignment="1" quotePrefix="1">
      <alignment horizontal="left"/>
    </xf>
    <xf numFmtId="3" fontId="0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3" fontId="0" fillId="4" borderId="1" xfId="0" applyNumberFormat="1" applyFill="1" applyBorder="1" applyAlignment="1">
      <alignment/>
    </xf>
    <xf numFmtId="0" fontId="0" fillId="7" borderId="1" xfId="0" applyFill="1" applyBorder="1" applyAlignment="1">
      <alignment/>
    </xf>
    <xf numFmtId="0" fontId="21" fillId="4" borderId="1" xfId="0" applyFont="1" applyFill="1" applyBorder="1" applyAlignment="1" quotePrefix="1">
      <alignment horizontal="left"/>
    </xf>
    <xf numFmtId="0" fontId="27" fillId="4" borderId="7" xfId="0" applyFont="1" applyFill="1" applyBorder="1" applyAlignment="1" quotePrefix="1">
      <alignment horizontal="left"/>
    </xf>
    <xf numFmtId="1" fontId="0" fillId="7" borderId="1" xfId="0" applyNumberFormat="1" applyFill="1" applyBorder="1" applyAlignment="1">
      <alignment/>
    </xf>
    <xf numFmtId="0" fontId="1" fillId="4" borderId="0" xfId="0" applyFont="1" applyFill="1" applyAlignment="1">
      <alignment/>
    </xf>
    <xf numFmtId="49" fontId="13" fillId="0" borderId="1" xfId="0" applyNumberFormat="1" applyFont="1" applyBorder="1" applyAlignment="1" applyProtection="1">
      <alignment horizontal="center"/>
      <protection/>
    </xf>
    <xf numFmtId="0" fontId="17" fillId="4" borderId="1" xfId="0" applyFont="1" applyFill="1" applyBorder="1" applyAlignment="1" applyProtection="1">
      <alignment/>
      <protection/>
    </xf>
    <xf numFmtId="49" fontId="13" fillId="0" borderId="13" xfId="0" applyNumberFormat="1" applyFont="1" applyBorder="1" applyAlignment="1" applyProtection="1">
      <alignment horizontal="center"/>
      <protection/>
    </xf>
    <xf numFmtId="49" fontId="13" fillId="0" borderId="14" xfId="0" applyNumberFormat="1" applyFont="1" applyBorder="1" applyAlignment="1" applyProtection="1">
      <alignment horizontal="center"/>
      <protection/>
    </xf>
    <xf numFmtId="1" fontId="13" fillId="0" borderId="1" xfId="0" applyNumberFormat="1" applyFont="1" applyBorder="1" applyAlignment="1" applyProtection="1">
      <alignment horizontal="center"/>
      <protection/>
    </xf>
    <xf numFmtId="1" fontId="13" fillId="0" borderId="13" xfId="0" applyNumberFormat="1" applyFont="1" applyBorder="1" applyAlignment="1" applyProtection="1">
      <alignment horizontal="center"/>
      <protection/>
    </xf>
    <xf numFmtId="1" fontId="13" fillId="0" borderId="12" xfId="0" applyNumberFormat="1" applyFont="1" applyBorder="1" applyAlignment="1" applyProtection="1">
      <alignment horizontal="center"/>
      <protection/>
    </xf>
    <xf numFmtId="1" fontId="13" fillId="4" borderId="1" xfId="0" applyNumberFormat="1" applyFont="1" applyFill="1" applyBorder="1" applyAlignment="1" applyProtection="1">
      <alignment horizontal="center"/>
      <protection/>
    </xf>
    <xf numFmtId="1" fontId="13" fillId="0" borderId="1" xfId="0" applyNumberFormat="1" applyFont="1" applyBorder="1" applyAlignment="1" applyProtection="1" quotePrefix="1">
      <alignment horizontal="center"/>
      <protection/>
    </xf>
    <xf numFmtId="1" fontId="13" fillId="0" borderId="14" xfId="0" applyNumberFormat="1" applyFont="1" applyBorder="1" applyAlignment="1" applyProtection="1">
      <alignment horizontal="center"/>
      <protection/>
    </xf>
    <xf numFmtId="3" fontId="0" fillId="0" borderId="1" xfId="0" applyNumberFormat="1" applyFill="1" applyBorder="1" applyAlignment="1" applyProtection="1">
      <alignment horizontal="right"/>
      <protection/>
    </xf>
    <xf numFmtId="3" fontId="0" fillId="0" borderId="1" xfId="0" applyNumberFormat="1" applyFill="1" applyBorder="1" applyAlignment="1">
      <alignment/>
    </xf>
    <xf numFmtId="3" fontId="0" fillId="0" borderId="1" xfId="0" applyNumberFormat="1" applyFill="1" applyBorder="1" applyAlignment="1" quotePrefix="1">
      <alignment horizontal="right"/>
    </xf>
    <xf numFmtId="3" fontId="0" fillId="0" borderId="1" xfId="0" applyNumberFormat="1" applyFill="1" applyBorder="1" applyAlignment="1">
      <alignment horizontal="right"/>
    </xf>
    <xf numFmtId="0" fontId="0" fillId="7" borderId="8" xfId="0" applyFill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3" borderId="38" xfId="0" applyFont="1" applyFill="1" applyBorder="1" applyAlignment="1">
      <alignment horizontal="center" vertical="center"/>
    </xf>
    <xf numFmtId="0" fontId="30" fillId="3" borderId="68" xfId="0" applyFont="1" applyFill="1" applyBorder="1" applyAlignment="1">
      <alignment horizontal="center" vertical="center" textRotation="90" wrapText="1"/>
    </xf>
    <xf numFmtId="0" fontId="30" fillId="3" borderId="68" xfId="0" applyFont="1" applyFill="1" applyBorder="1" applyAlignment="1">
      <alignment horizontal="center" vertical="center" textRotation="90"/>
    </xf>
    <xf numFmtId="0" fontId="30" fillId="3" borderId="68" xfId="0" applyFont="1" applyFill="1" applyBorder="1" applyAlignment="1">
      <alignment horizontal="center" vertical="center" wrapText="1"/>
    </xf>
    <xf numFmtId="0" fontId="31" fillId="3" borderId="68" xfId="0" applyFont="1" applyFill="1" applyBorder="1" applyAlignment="1">
      <alignment horizontal="center" vertical="center" wrapText="1"/>
    </xf>
    <xf numFmtId="0" fontId="31" fillId="3" borderId="68" xfId="0" applyFont="1" applyFill="1" applyBorder="1" applyAlignment="1">
      <alignment horizontal="center" vertical="center"/>
    </xf>
    <xf numFmtId="0" fontId="31" fillId="3" borderId="68" xfId="0" applyFont="1" applyFill="1" applyBorder="1" applyAlignment="1">
      <alignment horizontal="center" vertical="center" textRotation="90" wrapText="1"/>
    </xf>
    <xf numFmtId="3" fontId="30" fillId="0" borderId="0" xfId="0" applyNumberFormat="1" applyFont="1" applyAlignment="1" applyProtection="1">
      <alignment horizontal="center"/>
      <protection locked="0"/>
    </xf>
    <xf numFmtId="3" fontId="30" fillId="3" borderId="6" xfId="0" applyNumberFormat="1" applyFont="1" applyFill="1" applyBorder="1" applyAlignment="1">
      <alignment horizontal="center"/>
    </xf>
    <xf numFmtId="3" fontId="32" fillId="0" borderId="0" xfId="0" applyNumberFormat="1" applyFont="1" applyAlignment="1" applyProtection="1">
      <alignment horizontal="center"/>
      <protection locked="0"/>
    </xf>
    <xf numFmtId="172" fontId="30" fillId="0" borderId="0" xfId="0" applyNumberFormat="1" applyFont="1" applyAlignment="1">
      <alignment horizontal="center"/>
    </xf>
    <xf numFmtId="3" fontId="30" fillId="0" borderId="0" xfId="0" applyNumberFormat="1" applyFont="1" applyAlignment="1">
      <alignment horizontal="center"/>
    </xf>
    <xf numFmtId="3" fontId="30" fillId="3" borderId="1" xfId="0" applyNumberFormat="1" applyFont="1" applyFill="1" applyBorder="1" applyAlignment="1">
      <alignment horizontal="center"/>
    </xf>
    <xf numFmtId="3" fontId="30" fillId="0" borderId="0" xfId="0" applyNumberFormat="1" applyFont="1" applyAlignment="1">
      <alignment/>
    </xf>
    <xf numFmtId="3" fontId="30" fillId="3" borderId="1" xfId="0" applyNumberFormat="1" applyFont="1" applyFill="1" applyBorder="1" applyAlignment="1">
      <alignment horizontal="center"/>
    </xf>
    <xf numFmtId="3" fontId="32" fillId="0" borderId="0" xfId="0" applyNumberFormat="1" applyFont="1" applyAlignment="1" applyProtection="1">
      <alignment/>
      <protection locked="0"/>
    </xf>
    <xf numFmtId="2" fontId="30" fillId="0" borderId="0" xfId="0" applyNumberFormat="1" applyFont="1" applyAlignment="1">
      <alignment/>
    </xf>
    <xf numFmtId="0" fontId="30" fillId="3" borderId="1" xfId="0" applyFont="1" applyFill="1" applyBorder="1" applyAlignment="1">
      <alignment horizontal="center"/>
    </xf>
    <xf numFmtId="3" fontId="30" fillId="3" borderId="1" xfId="0" applyNumberFormat="1" applyFont="1" applyFill="1" applyBorder="1" applyAlignment="1">
      <alignment/>
    </xf>
    <xf numFmtId="3" fontId="32" fillId="3" borderId="1" xfId="0" applyNumberFormat="1" applyFont="1" applyFill="1" applyBorder="1" applyAlignment="1">
      <alignment horizontal="center"/>
    </xf>
    <xf numFmtId="2" fontId="30" fillId="3" borderId="1" xfId="0" applyNumberFormat="1" applyFont="1" applyFill="1" applyBorder="1" applyAlignment="1">
      <alignment horizontal="center"/>
    </xf>
    <xf numFmtId="3" fontId="30" fillId="3" borderId="3" xfId="0" applyNumberFormat="1" applyFont="1" applyFill="1" applyBorder="1" applyAlignment="1">
      <alignment/>
    </xf>
    <xf numFmtId="3" fontId="30" fillId="3" borderId="1" xfId="0" applyNumberFormat="1" applyFont="1" applyFill="1" applyBorder="1" applyAlignment="1">
      <alignment horizontal="center" wrapText="1"/>
    </xf>
    <xf numFmtId="3" fontId="30" fillId="3" borderId="68" xfId="0" applyNumberFormat="1" applyFont="1" applyFill="1" applyBorder="1" applyAlignment="1">
      <alignment vertical="center" wrapText="1"/>
    </xf>
    <xf numFmtId="3" fontId="32" fillId="3" borderId="1" xfId="0" applyNumberFormat="1" applyFont="1" applyFill="1" applyBorder="1" applyAlignment="1">
      <alignment horizontal="center"/>
    </xf>
    <xf numFmtId="3" fontId="32" fillId="3" borderId="68" xfId="0" applyNumberFormat="1" applyFont="1" applyFill="1" applyBorder="1" applyAlignment="1">
      <alignment horizontal="center" vertical="center" wrapText="1"/>
    </xf>
    <xf numFmtId="3" fontId="30" fillId="3" borderId="47" xfId="0" applyNumberFormat="1" applyFont="1" applyFill="1" applyBorder="1" applyAlignment="1">
      <alignment horizontal="center" vertical="center" wrapText="1"/>
    </xf>
    <xf numFmtId="3" fontId="32" fillId="3" borderId="47" xfId="0" applyNumberFormat="1" applyFont="1" applyFill="1" applyBorder="1" applyAlignment="1">
      <alignment horizontal="center" vertical="center" wrapText="1"/>
    </xf>
    <xf numFmtId="3" fontId="32" fillId="3" borderId="68" xfId="0" applyNumberFormat="1" applyFont="1" applyFill="1" applyBorder="1" applyAlignment="1">
      <alignment horizontal="center" vertical="center" wrapText="1"/>
    </xf>
    <xf numFmtId="2" fontId="32" fillId="0" borderId="39" xfId="0" applyNumberFormat="1" applyFont="1" applyFill="1" applyBorder="1" applyAlignment="1" applyProtection="1">
      <alignment horizontal="center"/>
      <protection locked="0"/>
    </xf>
    <xf numFmtId="2" fontId="32" fillId="3" borderId="68" xfId="0" applyNumberFormat="1" applyFont="1" applyFill="1" applyBorder="1" applyAlignment="1">
      <alignment horizontal="center" vertical="center" wrapText="1"/>
    </xf>
    <xf numFmtId="3" fontId="30" fillId="0" borderId="0" xfId="0" applyNumberFormat="1" applyFont="1" applyAlignment="1">
      <alignment textRotation="90"/>
    </xf>
    <xf numFmtId="3" fontId="30" fillId="3" borderId="1" xfId="0" applyNumberFormat="1" applyFont="1" applyFill="1" applyBorder="1" applyAlignment="1" applyProtection="1">
      <alignment horizontal="center"/>
      <protection/>
    </xf>
    <xf numFmtId="3" fontId="32" fillId="3" borderId="38" xfId="0" applyNumberFormat="1" applyFont="1" applyFill="1" applyBorder="1" applyAlignment="1">
      <alignment/>
    </xf>
    <xf numFmtId="3" fontId="32" fillId="3" borderId="39" xfId="0" applyNumberFormat="1" applyFont="1" applyFill="1" applyBorder="1" applyAlignment="1">
      <alignment/>
    </xf>
    <xf numFmtId="3" fontId="32" fillId="3" borderId="68" xfId="0" applyNumberFormat="1" applyFont="1" applyFill="1" applyBorder="1" applyAlignment="1">
      <alignment horizontal="center"/>
    </xf>
    <xf numFmtId="14" fontId="1" fillId="4" borderId="0" xfId="0" applyNumberFormat="1" applyFont="1" applyFill="1" applyBorder="1" applyAlignment="1" applyProtection="1">
      <alignment horizontal="center"/>
      <protection/>
    </xf>
    <xf numFmtId="0" fontId="0" fillId="4" borderId="0" xfId="0" applyFill="1" applyAlignment="1">
      <alignment horizontal="center"/>
    </xf>
    <xf numFmtId="44" fontId="1" fillId="3" borderId="71" xfId="0" applyNumberFormat="1" applyFont="1" applyFill="1" applyBorder="1" applyAlignment="1">
      <alignment vertical="center"/>
    </xf>
    <xf numFmtId="44" fontId="12" fillId="3" borderId="49" xfId="0" applyNumberFormat="1" applyFont="1" applyFill="1" applyBorder="1" applyAlignment="1">
      <alignment vertical="center"/>
    </xf>
    <xf numFmtId="44" fontId="12" fillId="3" borderId="72" xfId="0" applyNumberFormat="1" applyFont="1" applyFill="1" applyBorder="1" applyAlignment="1">
      <alignment vertical="center"/>
    </xf>
    <xf numFmtId="44" fontId="12" fillId="4" borderId="0" xfId="0" applyNumberFormat="1" applyFont="1" applyFill="1" applyBorder="1" applyAlignment="1">
      <alignment vertical="center"/>
    </xf>
    <xf numFmtId="0" fontId="0" fillId="4" borderId="0" xfId="0" applyFill="1" applyBorder="1" applyAlignment="1" applyProtection="1">
      <alignment horizontal="left"/>
      <protection locked="0"/>
    </xf>
    <xf numFmtId="44" fontId="1" fillId="3" borderId="68" xfId="0" applyNumberFormat="1" applyFont="1" applyFill="1" applyBorder="1" applyAlignment="1">
      <alignment horizontal="center" vertical="center" wrapText="1"/>
    </xf>
    <xf numFmtId="0" fontId="5" fillId="4" borderId="0" xfId="0" applyFont="1" applyFill="1" applyAlignment="1">
      <alignment/>
    </xf>
    <xf numFmtId="3" fontId="0" fillId="3" borderId="1" xfId="17" applyNumberFormat="1" applyFill="1" applyBorder="1" applyAlignment="1" applyProtection="1">
      <alignment horizontal="right"/>
      <protection/>
    </xf>
    <xf numFmtId="3" fontId="13" fillId="3" borderId="18" xfId="0" applyNumberFormat="1" applyFont="1" applyFill="1" applyBorder="1" applyAlignment="1" applyProtection="1">
      <alignment horizontal="right"/>
      <protection/>
    </xf>
    <xf numFmtId="3" fontId="1" fillId="3" borderId="68" xfId="17" applyNumberFormat="1" applyFont="1" applyFill="1" applyBorder="1" applyAlignment="1" applyProtection="1">
      <alignment horizontal="right"/>
      <protection/>
    </xf>
    <xf numFmtId="3" fontId="1" fillId="3" borderId="45" xfId="0" applyNumberFormat="1" applyFont="1" applyFill="1" applyBorder="1" applyAlignment="1" applyProtection="1">
      <alignment horizontal="right"/>
      <protection/>
    </xf>
    <xf numFmtId="3" fontId="11" fillId="0" borderId="72" xfId="0" applyNumberFormat="1" applyFont="1" applyBorder="1" applyAlignment="1" applyProtection="1">
      <alignment horizontal="right"/>
      <protection locked="0"/>
    </xf>
    <xf numFmtId="3" fontId="1" fillId="3" borderId="49" xfId="0" applyNumberFormat="1" applyFont="1" applyFill="1" applyBorder="1" applyAlignment="1" applyProtection="1">
      <alignment horizontal="right" vertical="center"/>
      <protection/>
    </xf>
    <xf numFmtId="3" fontId="1" fillId="3" borderId="49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/>
    </xf>
    <xf numFmtId="39" fontId="0" fillId="0" borderId="0" xfId="0" applyNumberFormat="1" applyAlignment="1">
      <alignment/>
    </xf>
    <xf numFmtId="0" fontId="0" fillId="3" borderId="1" xfId="0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186" fontId="0" fillId="3" borderId="1" xfId="0" applyNumberFormat="1" applyFill="1" applyBorder="1" applyAlignment="1">
      <alignment horizontal="center"/>
    </xf>
    <xf numFmtId="0" fontId="1" fillId="5" borderId="63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14" fontId="1" fillId="5" borderId="22" xfId="0" applyNumberFormat="1" applyFont="1" applyFill="1" applyBorder="1" applyAlignment="1">
      <alignment horizontal="center"/>
    </xf>
    <xf numFmtId="0" fontId="1" fillId="5" borderId="64" xfId="0" applyFont="1" applyFill="1" applyBorder="1" applyAlignment="1">
      <alignment horizontal="center"/>
    </xf>
    <xf numFmtId="0" fontId="1" fillId="5" borderId="3" xfId="0" applyFont="1" applyFill="1" applyBorder="1" applyAlignment="1">
      <alignment/>
    </xf>
    <xf numFmtId="0" fontId="1" fillId="5" borderId="3" xfId="0" applyFont="1" applyFill="1" applyBorder="1" applyAlignment="1">
      <alignment horizontal="centerContinuous"/>
    </xf>
    <xf numFmtId="0" fontId="1" fillId="5" borderId="19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Continuous"/>
    </xf>
    <xf numFmtId="3" fontId="18" fillId="3" borderId="1" xfId="0" applyNumberFormat="1" applyFont="1" applyFill="1" applyBorder="1" applyAlignment="1" applyProtection="1">
      <alignment horizontal="right"/>
      <protection locked="0"/>
    </xf>
    <xf numFmtId="2" fontId="30" fillId="0" borderId="0" xfId="0" applyNumberFormat="1" applyFont="1" applyAlignment="1" applyProtection="1">
      <alignment horizontal="center"/>
      <protection locked="0"/>
    </xf>
    <xf numFmtId="3" fontId="1" fillId="3" borderId="1" xfId="0" applyNumberFormat="1" applyFont="1" applyFill="1" applyBorder="1" applyAlignment="1" applyProtection="1">
      <alignment horizontal="right"/>
      <protection/>
    </xf>
    <xf numFmtId="3" fontId="10" fillId="4" borderId="1" xfId="0" applyNumberFormat="1" applyFont="1" applyFill="1" applyBorder="1" applyAlignment="1" applyProtection="1">
      <alignment horizontal="right" vertical="center"/>
      <protection locked="0"/>
    </xf>
    <xf numFmtId="3" fontId="0" fillId="3" borderId="18" xfId="0" applyNumberFormat="1" applyFill="1" applyBorder="1" applyAlignment="1" applyProtection="1">
      <alignment horizontal="right" vertical="center"/>
      <protection/>
    </xf>
    <xf numFmtId="3" fontId="0" fillId="3" borderId="1" xfId="0" applyNumberFormat="1" applyFill="1" applyBorder="1" applyAlignment="1" applyProtection="1">
      <alignment horizontal="right" vertical="center"/>
      <protection/>
    </xf>
    <xf numFmtId="3" fontId="0" fillId="5" borderId="1" xfId="0" applyNumberFormat="1" applyFill="1" applyBorder="1" applyAlignment="1" applyProtection="1">
      <alignment horizontal="right"/>
      <protection/>
    </xf>
    <xf numFmtId="3" fontId="0" fillId="3" borderId="49" xfId="0" applyNumberFormat="1" applyFill="1" applyBorder="1" applyAlignment="1" applyProtection="1">
      <alignment horizontal="right"/>
      <protection/>
    </xf>
    <xf numFmtId="3" fontId="0" fillId="3" borderId="45" xfId="0" applyNumberFormat="1" applyFill="1" applyBorder="1" applyAlignment="1" applyProtection="1">
      <alignment horizontal="right"/>
      <protection/>
    </xf>
    <xf numFmtId="0" fontId="0" fillId="3" borderId="13" xfId="0" applyFill="1" applyBorder="1" applyAlignment="1" applyProtection="1">
      <alignment horizontal="right"/>
      <protection locked="0"/>
    </xf>
    <xf numFmtId="0" fontId="31" fillId="0" borderId="40" xfId="0" applyFont="1" applyFill="1" applyBorder="1" applyAlignment="1" applyProtection="1">
      <alignment horizontal="left"/>
      <protection locked="0"/>
    </xf>
    <xf numFmtId="0" fontId="31" fillId="0" borderId="0" xfId="0" applyFont="1" applyAlignment="1" applyProtection="1">
      <alignment horizontal="centerContinuous"/>
      <protection locked="0"/>
    </xf>
    <xf numFmtId="172" fontId="31" fillId="3" borderId="13" xfId="0" applyNumberFormat="1" applyFont="1" applyFill="1" applyBorder="1" applyAlignment="1" applyProtection="1">
      <alignment horizontal="center"/>
      <protection/>
    </xf>
    <xf numFmtId="0" fontId="31" fillId="4" borderId="0" xfId="0" applyFont="1" applyFill="1" applyAlignment="1">
      <alignment/>
    </xf>
    <xf numFmtId="0" fontId="31" fillId="0" borderId="1" xfId="0" applyFont="1" applyBorder="1" applyAlignment="1" applyProtection="1">
      <alignment/>
      <protection locked="0"/>
    </xf>
    <xf numFmtId="0" fontId="31" fillId="0" borderId="4" xfId="0" applyFont="1" applyFill="1" applyBorder="1" applyAlignment="1" applyProtection="1">
      <alignment horizontal="left"/>
      <protection locked="0"/>
    </xf>
    <xf numFmtId="0" fontId="34" fillId="0" borderId="38" xfId="0" applyFont="1" applyFill="1" applyBorder="1" applyAlignment="1">
      <alignment horizontal="left"/>
    </xf>
    <xf numFmtId="44" fontId="31" fillId="0" borderId="38" xfId="0" applyNumberFormat="1" applyFont="1" applyFill="1" applyBorder="1" applyAlignment="1">
      <alignment horizontal="centerContinuous"/>
    </xf>
    <xf numFmtId="3" fontId="31" fillId="3" borderId="71" xfId="0" applyNumberFormat="1" applyFont="1" applyFill="1" applyBorder="1" applyAlignment="1">
      <alignment horizontal="centerContinuous"/>
    </xf>
    <xf numFmtId="3" fontId="31" fillId="3" borderId="18" xfId="0" applyNumberFormat="1" applyFont="1" applyFill="1" applyBorder="1" applyAlignment="1">
      <alignment horizontal="centerContinuous"/>
    </xf>
    <xf numFmtId="0" fontId="31" fillId="0" borderId="0" xfId="0" applyFont="1" applyAlignment="1" applyProtection="1">
      <alignment horizontal="center" vertical="center"/>
      <protection locked="0"/>
    </xf>
    <xf numFmtId="3" fontId="0" fillId="5" borderId="1" xfId="0" applyNumberFormat="1" applyFill="1" applyBorder="1" applyAlignment="1" applyProtection="1">
      <alignment horizontal="right" vertical="center"/>
      <protection/>
    </xf>
    <xf numFmtId="3" fontId="1" fillId="3" borderId="72" xfId="0" applyNumberFormat="1" applyFont="1" applyFill="1" applyBorder="1" applyAlignment="1" applyProtection="1">
      <alignment horizontal="right" vertical="center"/>
      <protection/>
    </xf>
    <xf numFmtId="3" fontId="1" fillId="0" borderId="0" xfId="0" applyNumberFormat="1" applyFont="1" applyBorder="1" applyAlignment="1" applyProtection="1">
      <alignment horizontal="center"/>
      <protection/>
    </xf>
    <xf numFmtId="3" fontId="1" fillId="3" borderId="68" xfId="0" applyNumberFormat="1" applyFont="1" applyFill="1" applyBorder="1" applyAlignment="1" applyProtection="1">
      <alignment horizontal="right"/>
      <protection/>
    </xf>
    <xf numFmtId="3" fontId="0" fillId="3" borderId="1" xfId="17" applyNumberFormat="1" applyFill="1" applyBorder="1" applyAlignment="1" applyProtection="1">
      <alignment horizontal="right" vertical="center"/>
      <protection/>
    </xf>
    <xf numFmtId="3" fontId="0" fillId="0" borderId="0" xfId="0" applyNumberFormat="1" applyAlignment="1" applyProtection="1">
      <alignment horizontal="center"/>
      <protection locked="0"/>
    </xf>
    <xf numFmtId="2" fontId="30" fillId="0" borderId="0" xfId="0" applyNumberFormat="1" applyFont="1" applyAlignment="1">
      <alignment horizontal="center"/>
    </xf>
    <xf numFmtId="3" fontId="0" fillId="3" borderId="68" xfId="0" applyNumberFormat="1" applyFill="1" applyBorder="1" applyAlignment="1" applyProtection="1">
      <alignment horizontal="center"/>
      <protection/>
    </xf>
    <xf numFmtId="3" fontId="0" fillId="3" borderId="2" xfId="0" applyNumberFormat="1" applyFill="1" applyBorder="1" applyAlignment="1" applyProtection="1">
      <alignment horizontal="right"/>
      <protection/>
    </xf>
    <xf numFmtId="3" fontId="0" fillId="3" borderId="6" xfId="0" applyNumberFormat="1" applyFill="1" applyBorder="1" applyAlignment="1" applyProtection="1">
      <alignment horizontal="right"/>
      <protection/>
    </xf>
    <xf numFmtId="3" fontId="0" fillId="5" borderId="6" xfId="0" applyNumberFormat="1" applyFill="1" applyBorder="1" applyAlignment="1" applyProtection="1">
      <alignment horizontal="right"/>
      <protection/>
    </xf>
    <xf numFmtId="3" fontId="0" fillId="3" borderId="70" xfId="0" applyNumberFormat="1" applyFill="1" applyBorder="1" applyAlignment="1" applyProtection="1">
      <alignment horizontal="right"/>
      <protection/>
    </xf>
    <xf numFmtId="3" fontId="0" fillId="5" borderId="18" xfId="0" applyNumberFormat="1" applyFill="1" applyBorder="1" applyAlignment="1" applyProtection="1">
      <alignment horizontal="right"/>
      <protection/>
    </xf>
    <xf numFmtId="3" fontId="0" fillId="3" borderId="18" xfId="0" applyNumberFormat="1" applyFill="1" applyBorder="1" applyAlignment="1" applyProtection="1">
      <alignment horizontal="right"/>
      <protection/>
    </xf>
    <xf numFmtId="3" fontId="0" fillId="3" borderId="68" xfId="0" applyNumberFormat="1" applyFill="1" applyBorder="1" applyAlignment="1" applyProtection="1">
      <alignment horizontal="right"/>
      <protection/>
    </xf>
    <xf numFmtId="3" fontId="0" fillId="0" borderId="41" xfId="0" applyNumberFormat="1" applyBorder="1" applyAlignment="1" applyProtection="1">
      <alignment horizontal="right"/>
      <protection/>
    </xf>
    <xf numFmtId="3" fontId="0" fillId="3" borderId="68" xfId="0" applyNumberFormat="1" applyFill="1" applyBorder="1" applyAlignment="1" applyProtection="1">
      <alignment horizontal="centerContinuous"/>
      <protection/>
    </xf>
    <xf numFmtId="3" fontId="1" fillId="4" borderId="0" xfId="0" applyNumberFormat="1" applyFont="1" applyFill="1" applyBorder="1" applyAlignment="1" applyProtection="1">
      <alignment horizontal="right"/>
      <protection/>
    </xf>
    <xf numFmtId="3" fontId="1" fillId="3" borderId="68" xfId="0" applyNumberFormat="1" applyFont="1" applyFill="1" applyBorder="1" applyAlignment="1" applyProtection="1">
      <alignment horizontal="centerContinuous"/>
      <protection/>
    </xf>
    <xf numFmtId="3" fontId="0" fillId="3" borderId="29" xfId="0" applyNumberFormat="1" applyFill="1" applyBorder="1" applyAlignment="1" applyProtection="1">
      <alignment horizontal="right"/>
      <protection/>
    </xf>
    <xf numFmtId="3" fontId="0" fillId="3" borderId="29" xfId="0" applyNumberFormat="1" applyFill="1" applyBorder="1" applyAlignment="1" applyProtection="1">
      <alignment horizontal="right" vertical="center"/>
      <protection/>
    </xf>
    <xf numFmtId="3" fontId="0" fillId="5" borderId="29" xfId="0" applyNumberFormat="1" applyFill="1" applyBorder="1" applyAlignment="1" applyProtection="1">
      <alignment horizontal="right" vertical="center"/>
      <protection/>
    </xf>
    <xf numFmtId="3" fontId="0" fillId="3" borderId="73" xfId="0" applyNumberFormat="1" applyFill="1" applyBorder="1" applyAlignment="1" applyProtection="1">
      <alignment horizontal="right" vertical="center"/>
      <protection/>
    </xf>
    <xf numFmtId="3" fontId="0" fillId="3" borderId="58" xfId="0" applyNumberFormat="1" applyFill="1" applyBorder="1" applyAlignment="1" applyProtection="1">
      <alignment horizontal="right"/>
      <protection/>
    </xf>
    <xf numFmtId="3" fontId="0" fillId="5" borderId="58" xfId="0" applyNumberFormat="1" applyFill="1" applyBorder="1" applyAlignment="1" applyProtection="1">
      <alignment horizontal="right" vertical="center"/>
      <protection/>
    </xf>
    <xf numFmtId="3" fontId="0" fillId="3" borderId="74" xfId="0" applyNumberFormat="1" applyFill="1" applyBorder="1" applyAlignment="1" applyProtection="1">
      <alignment horizontal="right" vertical="center"/>
      <protection/>
    </xf>
    <xf numFmtId="3" fontId="1" fillId="4" borderId="0" xfId="17" applyNumberFormat="1" applyFont="1" applyFill="1" applyBorder="1" applyAlignment="1" applyProtection="1">
      <alignment horizontal="right"/>
      <protection/>
    </xf>
    <xf numFmtId="3" fontId="1" fillId="3" borderId="1" xfId="0" applyNumberFormat="1" applyFont="1" applyFill="1" applyBorder="1" applyAlignment="1" applyProtection="1">
      <alignment horizontal="right"/>
      <protection/>
    </xf>
    <xf numFmtId="3" fontId="1" fillId="3" borderId="31" xfId="15" applyNumberFormat="1" applyFont="1" applyFill="1" applyBorder="1" applyAlignment="1" applyProtection="1">
      <alignment horizontal="right"/>
      <protection/>
    </xf>
    <xf numFmtId="3" fontId="0" fillId="5" borderId="1" xfId="0" applyNumberFormat="1" applyFont="1" applyFill="1" applyBorder="1" applyAlignment="1" applyProtection="1">
      <alignment horizontal="right"/>
      <protection/>
    </xf>
    <xf numFmtId="3" fontId="0" fillId="5" borderId="5" xfId="0" applyNumberFormat="1" applyFont="1" applyFill="1" applyBorder="1" applyAlignment="1" applyProtection="1">
      <alignment horizontal="right"/>
      <protection/>
    </xf>
    <xf numFmtId="3" fontId="10" fillId="0" borderId="13" xfId="0" applyNumberFormat="1" applyFont="1" applyFill="1" applyBorder="1" applyAlignment="1" applyProtection="1">
      <alignment horizontal="right"/>
      <protection locked="0"/>
    </xf>
    <xf numFmtId="3" fontId="10" fillId="0" borderId="12" xfId="0" applyNumberFormat="1" applyFont="1" applyBorder="1" applyAlignment="1" applyProtection="1">
      <alignment horizontal="right"/>
      <protection locked="0"/>
    </xf>
    <xf numFmtId="3" fontId="1" fillId="4" borderId="0" xfId="0" applyNumberFormat="1" applyFont="1" applyFill="1" applyBorder="1" applyAlignment="1" applyProtection="1">
      <alignment horizontal="right"/>
      <protection/>
    </xf>
    <xf numFmtId="3" fontId="10" fillId="0" borderId="5" xfId="0" applyNumberFormat="1" applyFont="1" applyBorder="1" applyAlignment="1" applyProtection="1">
      <alignment horizontal="right"/>
      <protection locked="0"/>
    </xf>
    <xf numFmtId="3" fontId="10" fillId="0" borderId="20" xfId="0" applyNumberFormat="1" applyFont="1" applyBorder="1" applyAlignment="1" applyProtection="1">
      <alignment horizontal="right"/>
      <protection locked="0"/>
    </xf>
    <xf numFmtId="3" fontId="10" fillId="0" borderId="75" xfId="0" applyNumberFormat="1" applyFont="1" applyBorder="1" applyAlignment="1" applyProtection="1">
      <alignment horizontal="right"/>
      <protection locked="0"/>
    </xf>
    <xf numFmtId="3" fontId="10" fillId="0" borderId="43" xfId="0" applyNumberFormat="1" applyFont="1" applyBorder="1" applyAlignment="1" applyProtection="1">
      <alignment horizontal="right"/>
      <protection locked="0"/>
    </xf>
    <xf numFmtId="3" fontId="10" fillId="4" borderId="20" xfId="0" applyNumberFormat="1" applyFont="1" applyFill="1" applyBorder="1" applyAlignment="1" applyProtection="1">
      <alignment horizontal="right"/>
      <protection locked="0"/>
    </xf>
    <xf numFmtId="3" fontId="10" fillId="0" borderId="14" xfId="0" applyNumberFormat="1" applyFont="1" applyBorder="1" applyAlignment="1" applyProtection="1">
      <alignment horizontal="right"/>
      <protection locked="0"/>
    </xf>
    <xf numFmtId="3" fontId="4" fillId="4" borderId="0" xfId="0" applyNumberFormat="1" applyFont="1" applyFill="1" applyBorder="1" applyAlignment="1" applyProtection="1">
      <alignment horizontal="right"/>
      <protection/>
    </xf>
    <xf numFmtId="3" fontId="4" fillId="4" borderId="20" xfId="0" applyNumberFormat="1" applyFont="1" applyFill="1" applyBorder="1" applyAlignment="1" applyProtection="1">
      <alignment horizontal="right"/>
      <protection/>
    </xf>
    <xf numFmtId="3" fontId="4" fillId="3" borderId="76" xfId="0" applyNumberFormat="1" applyFont="1" applyFill="1" applyBorder="1" applyAlignment="1" applyProtection="1">
      <alignment horizontal="right"/>
      <protection/>
    </xf>
    <xf numFmtId="3" fontId="12" fillId="3" borderId="31" xfId="0" applyNumberFormat="1" applyFont="1" applyFill="1" applyBorder="1" applyAlignment="1" applyProtection="1">
      <alignment horizontal="right"/>
      <protection/>
    </xf>
    <xf numFmtId="3" fontId="10" fillId="0" borderId="1" xfId="0" applyNumberFormat="1" applyFont="1" applyFill="1" applyBorder="1" applyAlignment="1" applyProtection="1">
      <alignment horizontal="right" vertical="center"/>
      <protection locked="0"/>
    </xf>
    <xf numFmtId="3" fontId="0" fillId="5" borderId="3" xfId="0" applyNumberFormat="1" applyFill="1" applyBorder="1" applyAlignment="1" applyProtection="1">
      <alignment horizontal="right"/>
      <protection/>
    </xf>
    <xf numFmtId="3" fontId="0" fillId="5" borderId="8" xfId="0" applyNumberFormat="1" applyFill="1" applyBorder="1" applyAlignment="1" applyProtection="1">
      <alignment horizontal="right" vertical="center"/>
      <protection/>
    </xf>
    <xf numFmtId="3" fontId="0" fillId="5" borderId="5" xfId="0" applyNumberFormat="1" applyFill="1" applyBorder="1" applyAlignment="1" applyProtection="1">
      <alignment horizontal="right" vertical="center"/>
      <protection/>
    </xf>
    <xf numFmtId="3" fontId="10" fillId="0" borderId="1" xfId="0" applyNumberFormat="1" applyFont="1" applyFill="1" applyBorder="1" applyAlignment="1" applyProtection="1">
      <alignment horizontal="right"/>
      <protection locked="0"/>
    </xf>
    <xf numFmtId="3" fontId="0" fillId="3" borderId="77" xfId="0" applyNumberFormat="1" applyFill="1" applyBorder="1" applyAlignment="1" applyProtection="1">
      <alignment horizontal="right"/>
      <protection/>
    </xf>
    <xf numFmtId="3" fontId="0" fillId="3" borderId="65" xfId="0" applyNumberFormat="1" applyFill="1" applyBorder="1" applyAlignment="1" applyProtection="1">
      <alignment horizontal="right"/>
      <protection/>
    </xf>
    <xf numFmtId="3" fontId="1" fillId="5" borderId="54" xfId="0" applyNumberFormat="1" applyFont="1" applyFill="1" applyBorder="1" applyAlignment="1" applyProtection="1">
      <alignment horizontal="centerContinuous"/>
      <protection/>
    </xf>
    <xf numFmtId="3" fontId="0" fillId="4" borderId="0" xfId="0" applyNumberFormat="1" applyFill="1" applyBorder="1" applyAlignment="1" applyProtection="1">
      <alignment/>
      <protection/>
    </xf>
    <xf numFmtId="3" fontId="1" fillId="5" borderId="44" xfId="0" applyNumberFormat="1" applyFont="1" applyFill="1" applyBorder="1" applyAlignment="1" applyProtection="1">
      <alignment horizontal="centerContinuous"/>
      <protection/>
    </xf>
    <xf numFmtId="3" fontId="10" fillId="0" borderId="0" xfId="0" applyNumberFormat="1" applyFont="1" applyFill="1" applyBorder="1" applyAlignment="1" applyProtection="1">
      <alignment/>
      <protection/>
    </xf>
    <xf numFmtId="3" fontId="19" fillId="4" borderId="68" xfId="0" applyNumberFormat="1" applyFont="1" applyFill="1" applyBorder="1" applyAlignment="1" applyProtection="1">
      <alignment horizontal="right"/>
      <protection locked="0"/>
    </xf>
    <xf numFmtId="0" fontId="0" fillId="5" borderId="1" xfId="0" applyFill="1" applyBorder="1" applyAlignment="1" applyProtection="1" quotePrefix="1">
      <alignment horizontal="left"/>
      <protection/>
    </xf>
    <xf numFmtId="0" fontId="17" fillId="5" borderId="1" xfId="0" applyFont="1" applyFill="1" applyBorder="1" applyAlignment="1" applyProtection="1" quotePrefix="1">
      <alignment horizontal="left"/>
      <protection/>
    </xf>
    <xf numFmtId="0" fontId="0" fillId="4" borderId="7" xfId="0" applyFill="1" applyBorder="1" applyAlignment="1">
      <alignment horizontal="left"/>
    </xf>
    <xf numFmtId="0" fontId="13" fillId="4" borderId="1" xfId="0" applyFont="1" applyFill="1" applyBorder="1" applyAlignment="1" applyProtection="1" quotePrefix="1">
      <alignment horizontal="left"/>
      <protection/>
    </xf>
    <xf numFmtId="49" fontId="13" fillId="0" borderId="1" xfId="0" applyNumberFormat="1" applyFont="1" applyBorder="1" applyAlignment="1" applyProtection="1" quotePrefix="1">
      <alignment horizontal="center"/>
      <protection/>
    </xf>
    <xf numFmtId="0" fontId="0" fillId="4" borderId="7" xfId="0" applyFont="1" applyFill="1" applyBorder="1" applyAlignment="1" quotePrefix="1">
      <alignment horizontal="left"/>
    </xf>
    <xf numFmtId="0" fontId="0" fillId="4" borderId="7" xfId="0" applyFont="1" applyFill="1" applyBorder="1" applyAlignment="1">
      <alignment horizontal="left"/>
    </xf>
    <xf numFmtId="1" fontId="13" fillId="4" borderId="1" xfId="0" applyNumberFormat="1" applyFont="1" applyFill="1" applyBorder="1" applyAlignment="1" applyProtection="1" quotePrefix="1">
      <alignment horizontal="center"/>
      <protection/>
    </xf>
    <xf numFmtId="3" fontId="1" fillId="5" borderId="47" xfId="0" applyNumberFormat="1" applyFont="1" applyFill="1" applyBorder="1" applyAlignment="1" applyProtection="1" quotePrefix="1">
      <alignment horizontal="center"/>
      <protection/>
    </xf>
    <xf numFmtId="3" fontId="1" fillId="5" borderId="48" xfId="0" applyNumberFormat="1" applyFont="1" applyFill="1" applyBorder="1" applyAlignment="1" applyProtection="1" quotePrefix="1">
      <alignment horizontal="center"/>
      <protection/>
    </xf>
    <xf numFmtId="0" fontId="1" fillId="4" borderId="0" xfId="0" applyFont="1" applyFill="1" applyBorder="1" applyAlignment="1" applyProtection="1">
      <alignment horizontal="left"/>
      <protection/>
    </xf>
    <xf numFmtId="0" fontId="1" fillId="4" borderId="0" xfId="0" applyFont="1" applyFill="1" applyAlignment="1">
      <alignment horizontal="left"/>
    </xf>
    <xf numFmtId="0" fontId="11" fillId="0" borderId="7" xfId="0" applyFont="1" applyBorder="1" applyAlignment="1" applyProtection="1" quotePrefix="1">
      <alignment horizontal="left"/>
      <protection locked="0"/>
    </xf>
    <xf numFmtId="0" fontId="11" fillId="0" borderId="7" xfId="0" applyFont="1" applyBorder="1" applyAlignment="1" applyProtection="1">
      <alignment horizontal="left"/>
      <protection locked="0"/>
    </xf>
    <xf numFmtId="0" fontId="10" fillId="0" borderId="7" xfId="0" applyFont="1" applyBorder="1" applyAlignment="1" applyProtection="1">
      <alignment horizontal="right"/>
      <protection locked="0"/>
    </xf>
    <xf numFmtId="3" fontId="0" fillId="5" borderId="1" xfId="0" applyNumberFormat="1" applyFill="1" applyBorder="1" applyAlignment="1" applyProtection="1">
      <alignment horizontal="left"/>
      <protection/>
    </xf>
    <xf numFmtId="0" fontId="10" fillId="0" borderId="1" xfId="0" applyFont="1" applyBorder="1" applyAlignment="1" applyProtection="1" quotePrefix="1">
      <alignment horizontal="left"/>
      <protection locked="0"/>
    </xf>
    <xf numFmtId="49" fontId="35" fillId="0" borderId="13" xfId="0" applyNumberFormat="1" applyFont="1" applyBorder="1" applyAlignment="1" applyProtection="1">
      <alignment horizontal="center"/>
      <protection/>
    </xf>
    <xf numFmtId="49" fontId="36" fillId="0" borderId="13" xfId="0" applyNumberFormat="1" applyFont="1" applyBorder="1" applyAlignment="1" applyProtection="1">
      <alignment horizontal="center"/>
      <protection/>
    </xf>
    <xf numFmtId="49" fontId="35" fillId="0" borderId="13" xfId="0" applyNumberFormat="1" applyFont="1" applyBorder="1" applyAlignment="1" applyProtection="1" quotePrefix="1">
      <alignment horizontal="center"/>
      <protection/>
    </xf>
    <xf numFmtId="49" fontId="35" fillId="0" borderId="1" xfId="0" applyNumberFormat="1" applyFont="1" applyBorder="1" applyAlignment="1" applyProtection="1">
      <alignment horizontal="center"/>
      <protection/>
    </xf>
    <xf numFmtId="49" fontId="35" fillId="0" borderId="12" xfId="0" applyNumberFormat="1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/>
      <protection/>
    </xf>
    <xf numFmtId="0" fontId="36" fillId="0" borderId="13" xfId="0" applyFont="1" applyBorder="1" applyAlignment="1" applyProtection="1">
      <alignment/>
      <protection/>
    </xf>
    <xf numFmtId="0" fontId="3" fillId="5" borderId="7" xfId="0" applyFont="1" applyFill="1" applyBorder="1" applyAlignment="1" applyProtection="1">
      <alignment horizontal="left"/>
      <protection/>
    </xf>
    <xf numFmtId="0" fontId="0" fillId="0" borderId="1" xfId="0" applyBorder="1" applyAlignment="1" applyProtection="1">
      <alignment horizontal="left"/>
      <protection locked="0"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14" fontId="34" fillId="0" borderId="0" xfId="0" applyNumberFormat="1" applyFont="1" applyBorder="1" applyAlignment="1" applyProtection="1">
      <alignment/>
      <protection/>
    </xf>
    <xf numFmtId="0" fontId="31" fillId="5" borderId="59" xfId="0" applyFont="1" applyFill="1" applyBorder="1" applyAlignment="1">
      <alignment/>
    </xf>
    <xf numFmtId="0" fontId="31" fillId="5" borderId="6" xfId="0" applyFont="1" applyFill="1" applyBorder="1" applyAlignment="1">
      <alignment horizontal="center"/>
    </xf>
    <xf numFmtId="0" fontId="34" fillId="5" borderId="78" xfId="0" applyFont="1" applyFill="1" applyBorder="1" applyAlignment="1" applyProtection="1">
      <alignment horizontal="center" vertical="center"/>
      <protection/>
    </xf>
    <xf numFmtId="0" fontId="34" fillId="5" borderId="7" xfId="0" applyFont="1" applyFill="1" applyBorder="1" applyAlignment="1" applyProtection="1">
      <alignment horizontal="center" vertical="center"/>
      <protection/>
    </xf>
    <xf numFmtId="0" fontId="34" fillId="5" borderId="8" xfId="0" applyFont="1" applyFill="1" applyBorder="1" applyAlignment="1" applyProtection="1">
      <alignment horizontal="center" vertical="center"/>
      <protection/>
    </xf>
    <xf numFmtId="0" fontId="34" fillId="5" borderId="5" xfId="0" applyFont="1" applyFill="1" applyBorder="1" applyAlignment="1" applyProtection="1">
      <alignment horizontal="centerContinuous" vertical="center"/>
      <protection/>
    </xf>
    <xf numFmtId="0" fontId="34" fillId="5" borderId="8" xfId="0" applyFont="1" applyFill="1" applyBorder="1" applyAlignment="1" applyProtection="1">
      <alignment horizontal="centerContinuous" vertical="center"/>
      <protection/>
    </xf>
    <xf numFmtId="0" fontId="34" fillId="5" borderId="79" xfId="0" applyFont="1" applyFill="1" applyBorder="1" applyAlignment="1" applyProtection="1">
      <alignment horizontal="centerContinuous" vertical="center"/>
      <protection/>
    </xf>
    <xf numFmtId="0" fontId="34" fillId="5" borderId="17" xfId="0" applyFont="1" applyFill="1" applyBorder="1" applyAlignment="1">
      <alignment horizontal="center"/>
    </xf>
    <xf numFmtId="0" fontId="34" fillId="5" borderId="19" xfId="0" applyFont="1" applyFill="1" applyBorder="1" applyAlignment="1" applyProtection="1">
      <alignment horizontal="center"/>
      <protection/>
    </xf>
    <xf numFmtId="0" fontId="34" fillId="5" borderId="80" xfId="0" applyFont="1" applyFill="1" applyBorder="1" applyAlignment="1" applyProtection="1">
      <alignment horizontal="center"/>
      <protection/>
    </xf>
    <xf numFmtId="0" fontId="34" fillId="5" borderId="16" xfId="0" applyFont="1" applyFill="1" applyBorder="1" applyAlignment="1" applyProtection="1">
      <alignment horizontal="center" vertical="center"/>
      <protection/>
    </xf>
    <xf numFmtId="0" fontId="34" fillId="5" borderId="57" xfId="0" applyFont="1" applyFill="1" applyBorder="1" applyAlignment="1" applyProtection="1">
      <alignment horizontal="center"/>
      <protection/>
    </xf>
    <xf numFmtId="1" fontId="37" fillId="0" borderId="1" xfId="0" applyNumberFormat="1" applyFont="1" applyBorder="1" applyAlignment="1" applyProtection="1">
      <alignment horizontal="center"/>
      <protection locked="0"/>
    </xf>
    <xf numFmtId="1" fontId="38" fillId="0" borderId="1" xfId="0" applyNumberFormat="1" applyFont="1" applyBorder="1" applyAlignment="1" applyProtection="1">
      <alignment horizontal="left"/>
      <protection locked="0"/>
    </xf>
    <xf numFmtId="1" fontId="38" fillId="0" borderId="1" xfId="0" applyNumberFormat="1" applyFont="1" applyBorder="1" applyAlignment="1" applyProtection="1">
      <alignment horizontal="center"/>
      <protection locked="0"/>
    </xf>
    <xf numFmtId="179" fontId="38" fillId="0" borderId="1" xfId="0" applyNumberFormat="1" applyFont="1" applyBorder="1" applyAlignment="1" applyProtection="1">
      <alignment horizontal="right"/>
      <protection locked="0"/>
    </xf>
    <xf numFmtId="3" fontId="38" fillId="0" borderId="1" xfId="0" applyNumberFormat="1" applyFont="1" applyBorder="1" applyAlignment="1" applyProtection="1">
      <alignment horizontal="right"/>
      <protection locked="0"/>
    </xf>
    <xf numFmtId="1" fontId="38" fillId="0" borderId="1" xfId="0" applyNumberFormat="1" applyFont="1" applyBorder="1" applyAlignment="1" applyProtection="1">
      <alignment horizontal="right"/>
      <protection locked="0"/>
    </xf>
    <xf numFmtId="0" fontId="31" fillId="0" borderId="0" xfId="0" applyFont="1" applyAlignment="1">
      <alignment/>
    </xf>
    <xf numFmtId="0" fontId="34" fillId="4" borderId="41" xfId="0" applyFont="1" applyFill="1" applyBorder="1" applyAlignment="1" applyProtection="1">
      <alignment/>
      <protection/>
    </xf>
    <xf numFmtId="3" fontId="34" fillId="4" borderId="41" xfId="0" applyNumberFormat="1" applyFont="1" applyFill="1" applyBorder="1" applyAlignment="1" applyProtection="1">
      <alignment/>
      <protection/>
    </xf>
    <xf numFmtId="3" fontId="34" fillId="4" borderId="41" xfId="0" applyNumberFormat="1" applyFont="1" applyFill="1" applyBorder="1" applyAlignment="1" applyProtection="1">
      <alignment horizontal="right"/>
      <protection/>
    </xf>
    <xf numFmtId="3" fontId="34" fillId="3" borderId="77" xfId="0" applyNumberFormat="1" applyFont="1" applyFill="1" applyBorder="1" applyAlignment="1" applyProtection="1">
      <alignment horizontal="right"/>
      <protection/>
    </xf>
    <xf numFmtId="1" fontId="39" fillId="0" borderId="1" xfId="0" applyNumberFormat="1" applyFont="1" applyBorder="1" applyAlignment="1" applyProtection="1">
      <alignment horizontal="left"/>
      <protection locked="0"/>
    </xf>
    <xf numFmtId="3" fontId="0" fillId="3" borderId="1" xfId="0" applyNumberFormat="1" applyFill="1" applyBorder="1" applyAlignment="1" applyProtection="1">
      <alignment horizontal="left" vertical="center"/>
      <protection/>
    </xf>
    <xf numFmtId="3" fontId="0" fillId="3" borderId="29" xfId="15" applyNumberFormat="1" applyFont="1" applyFill="1" applyBorder="1" applyAlignment="1" applyProtection="1">
      <alignment horizontal="right"/>
      <protection/>
    </xf>
    <xf numFmtId="3" fontId="0" fillId="3" borderId="30" xfId="15" applyNumberFormat="1" applyFont="1" applyFill="1" applyBorder="1" applyAlignment="1" applyProtection="1">
      <alignment horizontal="right"/>
      <protection/>
    </xf>
    <xf numFmtId="1" fontId="0" fillId="0" borderId="1" xfId="0" applyNumberFormat="1" applyBorder="1" applyAlignment="1" applyProtection="1">
      <alignment horizontal="right"/>
      <protection locked="0"/>
    </xf>
    <xf numFmtId="3" fontId="0" fillId="0" borderId="1" xfId="0" applyNumberFormat="1" applyBorder="1" applyAlignment="1" applyProtection="1">
      <alignment horizontal="right"/>
      <protection locked="0"/>
    </xf>
    <xf numFmtId="1" fontId="0" fillId="0" borderId="1" xfId="0" applyNumberFormat="1" applyBorder="1" applyAlignment="1" applyProtection="1">
      <alignment/>
      <protection locked="0"/>
    </xf>
    <xf numFmtId="0" fontId="0" fillId="5" borderId="1" xfId="0" applyFill="1" applyBorder="1" applyAlignment="1" applyProtection="1">
      <alignment/>
      <protection locked="0"/>
    </xf>
    <xf numFmtId="0" fontId="30" fillId="0" borderId="0" xfId="0" applyFont="1" applyAlignment="1" applyProtection="1">
      <alignment horizontal="left"/>
      <protection locked="0"/>
    </xf>
    <xf numFmtId="1" fontId="0" fillId="5" borderId="35" xfId="15" applyNumberFormat="1" applyFont="1" applyFill="1" applyBorder="1" applyAlignment="1" applyProtection="1">
      <alignment horizontal="center"/>
      <protection/>
    </xf>
    <xf numFmtId="3" fontId="10" fillId="0" borderId="35" xfId="0" applyNumberFormat="1" applyFont="1" applyBorder="1" applyAlignment="1" applyProtection="1">
      <alignment horizontal="right"/>
      <protection locked="0"/>
    </xf>
    <xf numFmtId="3" fontId="0" fillId="5" borderId="35" xfId="0" applyNumberFormat="1" applyFont="1" applyFill="1" applyBorder="1" applyAlignment="1" applyProtection="1">
      <alignment horizontal="right"/>
      <protection/>
    </xf>
    <xf numFmtId="3" fontId="0" fillId="5" borderId="35" xfId="0" applyNumberFormat="1" applyFill="1" applyBorder="1" applyAlignment="1" applyProtection="1">
      <alignment horizontal="right"/>
      <protection/>
    </xf>
    <xf numFmtId="3" fontId="0" fillId="5" borderId="35" xfId="0" applyNumberFormat="1" applyFill="1" applyBorder="1" applyAlignment="1" applyProtection="1">
      <alignment horizontal="right"/>
      <protection locked="0"/>
    </xf>
    <xf numFmtId="3" fontId="4" fillId="3" borderId="81" xfId="0" applyNumberFormat="1" applyFont="1" applyFill="1" applyBorder="1" applyAlignment="1" applyProtection="1">
      <alignment horizontal="right"/>
      <protection/>
    </xf>
    <xf numFmtId="3" fontId="4" fillId="5" borderId="81" xfId="0" applyNumberFormat="1" applyFont="1" applyFill="1" applyBorder="1" applyAlignment="1" applyProtection="1">
      <alignment horizontal="right"/>
      <protection/>
    </xf>
    <xf numFmtId="3" fontId="0" fillId="3" borderId="82" xfId="0" applyNumberFormat="1" applyFill="1" applyBorder="1" applyAlignment="1" applyProtection="1">
      <alignment horizontal="right"/>
      <protection/>
    </xf>
    <xf numFmtId="3" fontId="18" fillId="3" borderId="35" xfId="0" applyNumberFormat="1" applyFont="1" applyFill="1" applyBorder="1" applyAlignment="1" applyProtection="1">
      <alignment horizontal="right"/>
      <protection/>
    </xf>
    <xf numFmtId="3" fontId="18" fillId="3" borderId="35" xfId="0" applyNumberFormat="1" applyFont="1" applyFill="1" applyBorder="1" applyAlignment="1" applyProtection="1">
      <alignment horizontal="right"/>
      <protection locked="0"/>
    </xf>
    <xf numFmtId="3" fontId="10" fillId="5" borderId="35" xfId="0" applyNumberFormat="1" applyFont="1" applyFill="1" applyBorder="1" applyAlignment="1" applyProtection="1">
      <alignment horizontal="right"/>
      <protection/>
    </xf>
    <xf numFmtId="3" fontId="0" fillId="3" borderId="35" xfId="0" applyNumberFormat="1" applyFont="1" applyFill="1" applyBorder="1" applyAlignment="1" applyProtection="1">
      <alignment horizontal="right"/>
      <protection/>
    </xf>
    <xf numFmtId="166" fontId="10" fillId="4" borderId="1" xfId="0" applyNumberFormat="1" applyFont="1" applyFill="1" applyBorder="1" applyAlignment="1" applyProtection="1">
      <alignment/>
      <protection locked="0"/>
    </xf>
    <xf numFmtId="0" fontId="41" fillId="0" borderId="0" xfId="0" applyFont="1" applyAlignment="1" applyProtection="1">
      <alignment/>
      <protection/>
    </xf>
    <xf numFmtId="0" fontId="42" fillId="0" borderId="0" xfId="0" applyFont="1" applyAlignment="1" applyProtection="1">
      <alignment horizontal="center"/>
      <protection/>
    </xf>
    <xf numFmtId="0" fontId="4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42" fillId="0" borderId="0" xfId="0" applyFont="1" applyAlignment="1" applyProtection="1">
      <alignment/>
      <protection/>
    </xf>
    <xf numFmtId="0" fontId="1" fillId="5" borderId="1" xfId="0" applyFont="1" applyFill="1" applyBorder="1" applyAlignment="1" applyProtection="1">
      <alignment/>
      <protection locked="0"/>
    </xf>
    <xf numFmtId="3" fontId="7" fillId="5" borderId="1" xfId="0" applyNumberFormat="1" applyFont="1" applyFill="1" applyBorder="1" applyAlignment="1" applyProtection="1">
      <alignment horizontal="right"/>
      <protection locked="0"/>
    </xf>
    <xf numFmtId="3" fontId="7" fillId="5" borderId="9" xfId="0" applyNumberFormat="1" applyFont="1" applyFill="1" applyBorder="1" applyAlignment="1" applyProtection="1">
      <alignment horizontal="right"/>
      <protection locked="0"/>
    </xf>
    <xf numFmtId="0" fontId="1" fillId="5" borderId="13" xfId="0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" fillId="5" borderId="1" xfId="0" applyFont="1" applyFill="1" applyBorder="1" applyAlignment="1" applyProtection="1">
      <alignment/>
      <protection locked="0"/>
    </xf>
    <xf numFmtId="0" fontId="9" fillId="5" borderId="6" xfId="0" applyFont="1" applyFill="1" applyBorder="1" applyAlignment="1" applyProtection="1">
      <alignment horizontal="left"/>
      <protection/>
    </xf>
    <xf numFmtId="0" fontId="34" fillId="0" borderId="0" xfId="0" applyFont="1" applyAlignment="1" applyProtection="1">
      <alignment horizontal="right"/>
      <protection/>
    </xf>
    <xf numFmtId="0" fontId="34" fillId="0" borderId="0" xfId="0" applyFont="1" applyAlignment="1" applyProtection="1">
      <alignment horizontal="centerContinuous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4" borderId="1" xfId="0" applyFont="1" applyFill="1" applyBorder="1" applyAlignment="1">
      <alignment horizontal="left"/>
    </xf>
    <xf numFmtId="0" fontId="0" fillId="0" borderId="20" xfId="0" applyFill="1" applyBorder="1" applyAlignment="1">
      <alignment/>
    </xf>
    <xf numFmtId="0" fontId="31" fillId="0" borderId="77" xfId="0" applyFont="1" applyBorder="1" applyAlignment="1" applyProtection="1">
      <alignment/>
      <protection locked="0"/>
    </xf>
    <xf numFmtId="0" fontId="31" fillId="0" borderId="18" xfId="0" applyFont="1" applyBorder="1" applyAlignment="1" applyProtection="1">
      <alignment/>
      <protection locked="0"/>
    </xf>
    <xf numFmtId="3" fontId="31" fillId="3" borderId="1" xfId="0" applyNumberFormat="1" applyFont="1" applyFill="1" applyBorder="1" applyAlignment="1" applyProtection="1">
      <alignment/>
      <protection/>
    </xf>
    <xf numFmtId="3" fontId="31" fillId="3" borderId="77" xfId="0" applyNumberFormat="1" applyFont="1" applyFill="1" applyBorder="1" applyAlignment="1" applyProtection="1">
      <alignment/>
      <protection/>
    </xf>
    <xf numFmtId="188" fontId="31" fillId="3" borderId="1" xfId="0" applyNumberFormat="1" applyFont="1" applyFill="1" applyBorder="1" applyAlignment="1" applyProtection="1">
      <alignment/>
      <protection/>
    </xf>
    <xf numFmtId="3" fontId="31" fillId="3" borderId="83" xfId="0" applyNumberFormat="1" applyFont="1" applyFill="1" applyBorder="1" applyAlignment="1" applyProtection="1">
      <alignment/>
      <protection/>
    </xf>
    <xf numFmtId="3" fontId="31" fillId="3" borderId="84" xfId="0" applyNumberFormat="1" applyFont="1" applyFill="1" applyBorder="1" applyAlignment="1" applyProtection="1">
      <alignment/>
      <protection/>
    </xf>
    <xf numFmtId="3" fontId="31" fillId="3" borderId="18" xfId="0" applyNumberFormat="1" applyFont="1" applyFill="1" applyBorder="1" applyAlignment="1" applyProtection="1">
      <alignment/>
      <protection/>
    </xf>
    <xf numFmtId="3" fontId="31" fillId="3" borderId="40" xfId="0" applyNumberFormat="1" applyFont="1" applyFill="1" applyBorder="1" applyAlignment="1" applyProtection="1">
      <alignment/>
      <protection/>
    </xf>
    <xf numFmtId="3" fontId="31" fillId="3" borderId="54" xfId="0" applyNumberFormat="1" applyFont="1" applyFill="1" applyBorder="1" applyAlignment="1" applyProtection="1">
      <alignment/>
      <protection/>
    </xf>
    <xf numFmtId="184" fontId="34" fillId="3" borderId="48" xfId="0" applyNumberFormat="1" applyFont="1" applyFill="1" applyBorder="1" applyAlignment="1" applyProtection="1">
      <alignment horizontal="center"/>
      <protection/>
    </xf>
    <xf numFmtId="3" fontId="10" fillId="3" borderId="35" xfId="0" applyNumberFormat="1" applyFont="1" applyFill="1" applyBorder="1" applyAlignment="1" applyProtection="1">
      <alignment horizontal="right"/>
      <protection/>
    </xf>
    <xf numFmtId="3" fontId="38" fillId="0" borderId="13" xfId="0" applyNumberFormat="1" applyFont="1" applyBorder="1" applyAlignment="1" applyProtection="1">
      <alignment horizontal="right"/>
      <protection locked="0"/>
    </xf>
    <xf numFmtId="3" fontId="0" fillId="3" borderId="1" xfId="0" applyNumberFormat="1" applyFill="1" applyBorder="1" applyAlignment="1" applyProtection="1">
      <alignment horizontal="center"/>
      <protection locked="0"/>
    </xf>
    <xf numFmtId="0" fontId="31" fillId="0" borderId="0" xfId="0" applyFont="1" applyAlignment="1">
      <alignment horizontal="center"/>
    </xf>
    <xf numFmtId="0" fontId="31" fillId="0" borderId="43" xfId="0" applyFont="1" applyBorder="1" applyAlignment="1">
      <alignment horizontal="center"/>
    </xf>
    <xf numFmtId="0" fontId="31" fillId="0" borderId="43" xfId="0" applyFont="1" applyBorder="1" applyAlignment="1">
      <alignment horizontal="center" wrapText="1"/>
    </xf>
    <xf numFmtId="0" fontId="31" fillId="0" borderId="43" xfId="0" applyFont="1" applyBorder="1" applyAlignment="1">
      <alignment textRotation="90"/>
    </xf>
    <xf numFmtId="0" fontId="31" fillId="0" borderId="43" xfId="0" applyFont="1" applyBorder="1" applyAlignment="1">
      <alignment horizontal="center" textRotation="90"/>
    </xf>
    <xf numFmtId="0" fontId="31" fillId="0" borderId="0" xfId="0" applyFont="1" applyAlignment="1">
      <alignment horizontal="left"/>
    </xf>
    <xf numFmtId="1" fontId="31" fillId="0" borderId="0" xfId="0" applyNumberFormat="1" applyFont="1" applyAlignment="1">
      <alignment horizontal="center"/>
    </xf>
    <xf numFmtId="184" fontId="34" fillId="4" borderId="68" xfId="0" applyNumberFormat="1" applyFont="1" applyFill="1" applyBorder="1" applyAlignment="1" applyProtection="1">
      <alignment/>
      <protection locked="0"/>
    </xf>
    <xf numFmtId="0" fontId="31" fillId="0" borderId="0" xfId="0" applyFont="1" applyAlignment="1" applyProtection="1">
      <alignment horizontal="center"/>
      <protection locked="0"/>
    </xf>
    <xf numFmtId="0" fontId="31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 horizontal="center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Alignment="1" applyProtection="1">
      <alignment textRotation="90"/>
      <protection locked="0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 applyProtection="1">
      <alignment horizontal="center"/>
      <protection locked="0"/>
    </xf>
    <xf numFmtId="166" fontId="10" fillId="4" borderId="7" xfId="0" applyNumberFormat="1" applyFont="1" applyFill="1" applyBorder="1" applyAlignment="1" applyProtection="1">
      <alignment/>
      <protection locked="0"/>
    </xf>
    <xf numFmtId="0" fontId="31" fillId="4" borderId="38" xfId="0" applyFont="1" applyFill="1" applyBorder="1" applyAlignment="1" applyProtection="1">
      <alignment/>
      <protection/>
    </xf>
    <xf numFmtId="14" fontId="31" fillId="4" borderId="45" xfId="0" applyNumberFormat="1" applyFont="1" applyFill="1" applyBorder="1" applyAlignment="1" applyProtection="1">
      <alignment horizontal="center"/>
      <protection locked="0"/>
    </xf>
    <xf numFmtId="3" fontId="1" fillId="4" borderId="85" xfId="0" applyNumberFormat="1" applyFont="1" applyFill="1" applyBorder="1" applyAlignment="1" applyProtection="1">
      <alignment horizontal="center"/>
      <protection/>
    </xf>
    <xf numFmtId="166" fontId="10" fillId="4" borderId="1" xfId="0" applyNumberFormat="1" applyFont="1" applyFill="1" applyBorder="1" applyAlignment="1" applyProtection="1">
      <alignment horizontal="right"/>
      <protection locked="0"/>
    </xf>
    <xf numFmtId="1" fontId="10" fillId="4" borderId="4" xfId="0" applyNumberFormat="1" applyFont="1" applyFill="1" applyBorder="1" applyAlignment="1" applyProtection="1">
      <alignment horizontal="center"/>
      <protection locked="0"/>
    </xf>
    <xf numFmtId="3" fontId="10" fillId="4" borderId="14" xfId="0" applyNumberFormat="1" applyFont="1" applyFill="1" applyBorder="1" applyAlignment="1" applyProtection="1">
      <alignment horizontal="centerContinuous"/>
      <protection locked="0"/>
    </xf>
    <xf numFmtId="10" fontId="10" fillId="4" borderId="1" xfId="0" applyNumberFormat="1" applyFont="1" applyFill="1" applyBorder="1" applyAlignment="1" applyProtection="1">
      <alignment/>
      <protection locked="0"/>
    </xf>
    <xf numFmtId="3" fontId="10" fillId="4" borderId="5" xfId="0" applyNumberFormat="1" applyFont="1" applyFill="1" applyBorder="1" applyAlignment="1" applyProtection="1">
      <alignment/>
      <protection/>
    </xf>
    <xf numFmtId="0" fontId="5" fillId="4" borderId="7" xfId="0" applyFont="1" applyFill="1" applyBorder="1" applyAlignment="1" applyProtection="1" quotePrefix="1">
      <alignment horizontal="left"/>
      <protection/>
    </xf>
    <xf numFmtId="0" fontId="5" fillId="4" borderId="8" xfId="0" applyFont="1" applyFill="1" applyBorder="1" applyAlignment="1" applyProtection="1">
      <alignment/>
      <protection/>
    </xf>
    <xf numFmtId="166" fontId="5" fillId="4" borderId="8" xfId="0" applyNumberFormat="1" applyFont="1" applyFill="1" applyBorder="1" applyAlignment="1" applyProtection="1">
      <alignment/>
      <protection/>
    </xf>
    <xf numFmtId="0" fontId="5" fillId="4" borderId="5" xfId="0" applyFont="1" applyFill="1" applyBorder="1" applyAlignment="1" applyProtection="1">
      <alignment/>
      <protection/>
    </xf>
    <xf numFmtId="0" fontId="24" fillId="4" borderId="0" xfId="0" applyFont="1" applyFill="1" applyBorder="1" applyAlignment="1" applyProtection="1">
      <alignment horizontal="center"/>
      <protection/>
    </xf>
    <xf numFmtId="10" fontId="10" fillId="4" borderId="86" xfId="0" applyNumberFormat="1" applyFont="1" applyFill="1" applyBorder="1" applyAlignment="1" applyProtection="1">
      <alignment/>
      <protection/>
    </xf>
    <xf numFmtId="9" fontId="11" fillId="4" borderId="24" xfId="0" applyNumberFormat="1" applyFont="1" applyFill="1" applyBorder="1" applyAlignment="1" applyProtection="1">
      <alignment horizontal="center"/>
      <protection/>
    </xf>
    <xf numFmtId="10" fontId="10" fillId="4" borderId="24" xfId="0" applyNumberFormat="1" applyFont="1" applyFill="1" applyBorder="1" applyAlignment="1" applyProtection="1">
      <alignment horizontal="center"/>
      <protection/>
    </xf>
    <xf numFmtId="0" fontId="22" fillId="4" borderId="87" xfId="0" applyFont="1" applyFill="1" applyBorder="1" applyAlignment="1" applyProtection="1">
      <alignment horizontal="right"/>
      <protection/>
    </xf>
    <xf numFmtId="0" fontId="1" fillId="4" borderId="87" xfId="0" applyFont="1" applyFill="1" applyBorder="1" applyAlignment="1" applyProtection="1">
      <alignment horizontal="right"/>
      <protection/>
    </xf>
    <xf numFmtId="0" fontId="12" fillId="4" borderId="88" xfId="0" applyFont="1" applyFill="1" applyBorder="1" applyAlignment="1" applyProtection="1">
      <alignment/>
      <protection/>
    </xf>
    <xf numFmtId="0" fontId="1" fillId="4" borderId="6" xfId="0" applyFont="1" applyFill="1" applyBorder="1" applyAlignment="1" applyProtection="1">
      <alignment horizontal="center"/>
      <protection/>
    </xf>
    <xf numFmtId="3" fontId="1" fillId="4" borderId="89" xfId="0" applyNumberFormat="1" applyFont="1" applyFill="1" applyBorder="1" applyAlignment="1" applyProtection="1">
      <alignment horizontal="center"/>
      <protection/>
    </xf>
    <xf numFmtId="3" fontId="10" fillId="0" borderId="29" xfId="0" applyNumberFormat="1" applyFont="1" applyBorder="1" applyAlignment="1" applyProtection="1">
      <alignment horizontal="right"/>
      <protection/>
    </xf>
    <xf numFmtId="3" fontId="10" fillId="0" borderId="1" xfId="0" applyNumberFormat="1" applyFont="1" applyBorder="1" applyAlignment="1" applyProtection="1">
      <alignment horizontal="right"/>
      <protection/>
    </xf>
    <xf numFmtId="3" fontId="0" fillId="3" borderId="13" xfId="0" applyNumberFormat="1" applyFill="1" applyBorder="1" applyAlignment="1" applyProtection="1">
      <alignment horizontal="right" vertical="center"/>
      <protection/>
    </xf>
    <xf numFmtId="3" fontId="0" fillId="3" borderId="18" xfId="0" applyNumberFormat="1" applyFill="1" applyBorder="1" applyAlignment="1" applyProtection="1">
      <alignment horizontal="center"/>
      <protection/>
    </xf>
    <xf numFmtId="1" fontId="0" fillId="5" borderId="3" xfId="0" applyNumberFormat="1" applyFill="1" applyBorder="1" applyAlignment="1" applyProtection="1">
      <alignment horizontal="center"/>
      <protection/>
    </xf>
    <xf numFmtId="1" fontId="10" fillId="0" borderId="1" xfId="0" applyNumberFormat="1" applyFont="1" applyBorder="1" applyAlignment="1" applyProtection="1">
      <alignment horizontal="right"/>
      <protection/>
    </xf>
    <xf numFmtId="3" fontId="11" fillId="4" borderId="72" xfId="17" applyNumberFormat="1" applyFont="1" applyFill="1" applyBorder="1" applyAlignment="1" applyProtection="1">
      <alignment horizontal="right"/>
      <protection/>
    </xf>
    <xf numFmtId="3" fontId="10" fillId="0" borderId="1" xfId="0" applyNumberFormat="1" applyFont="1" applyFill="1" applyBorder="1" applyAlignment="1" applyProtection="1">
      <alignment horizontal="right" vertical="center"/>
      <protection/>
    </xf>
    <xf numFmtId="3" fontId="38" fillId="0" borderId="1" xfId="0" applyNumberFormat="1" applyFont="1" applyBorder="1" applyAlignment="1" applyProtection="1">
      <alignment horizontal="right"/>
      <protection/>
    </xf>
    <xf numFmtId="3" fontId="19" fillId="4" borderId="68" xfId="0" applyNumberFormat="1" applyFont="1" applyFill="1" applyBorder="1" applyAlignment="1" applyProtection="1">
      <alignment horizontal="right"/>
      <protection/>
    </xf>
    <xf numFmtId="0" fontId="1" fillId="5" borderId="36" xfId="0" applyFont="1" applyFill="1" applyBorder="1" applyAlignment="1" applyProtection="1">
      <alignment/>
      <protection/>
    </xf>
    <xf numFmtId="0" fontId="1" fillId="5" borderId="14" xfId="0" applyFont="1" applyFill="1" applyBorder="1" applyAlignment="1" applyProtection="1">
      <alignment horizontal="center"/>
      <protection/>
    </xf>
    <xf numFmtId="0" fontId="1" fillId="5" borderId="36" xfId="0" applyFont="1" applyFill="1" applyBorder="1" applyAlignment="1" applyProtection="1">
      <alignment/>
      <protection/>
    </xf>
    <xf numFmtId="0" fontId="1" fillId="5" borderId="14" xfId="0" applyFont="1" applyFill="1" applyBorder="1" applyAlignment="1" applyProtection="1">
      <alignment horizontal="center"/>
      <protection/>
    </xf>
    <xf numFmtId="0" fontId="1" fillId="5" borderId="18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1" fontId="0" fillId="4" borderId="2" xfId="0" applyNumberFormat="1" applyFont="1" applyFill="1" applyBorder="1" applyAlignment="1" applyProtection="1">
      <alignment/>
      <protection/>
    </xf>
    <xf numFmtId="1" fontId="0" fillId="4" borderId="0" xfId="0" applyNumberFormat="1" applyFont="1" applyFill="1" applyBorder="1" applyAlignment="1" applyProtection="1">
      <alignment/>
      <protection/>
    </xf>
    <xf numFmtId="3" fontId="0" fillId="5" borderId="90" xfId="15" applyNumberFormat="1" applyFont="1" applyFill="1" applyBorder="1" applyAlignment="1" applyProtection="1">
      <alignment horizontal="right"/>
      <protection/>
    </xf>
    <xf numFmtId="3" fontId="1" fillId="3" borderId="76" xfId="0" applyNumberFormat="1" applyFont="1" applyFill="1" applyBorder="1" applyAlignment="1" applyProtection="1">
      <alignment horizontal="right"/>
      <protection/>
    </xf>
    <xf numFmtId="3" fontId="0" fillId="4" borderId="0" xfId="0" applyNumberFormat="1" applyFont="1" applyFill="1" applyBorder="1" applyAlignment="1">
      <alignment/>
    </xf>
    <xf numFmtId="1" fontId="0" fillId="4" borderId="0" xfId="0" applyNumberFormat="1" applyFont="1" applyFill="1" applyBorder="1" applyAlignment="1" applyProtection="1">
      <alignment/>
      <protection/>
    </xf>
    <xf numFmtId="1" fontId="0" fillId="4" borderId="4" xfId="0" applyNumberFormat="1" applyFont="1" applyFill="1" applyBorder="1" applyAlignment="1" applyProtection="1">
      <alignment/>
      <protection/>
    </xf>
    <xf numFmtId="3" fontId="0" fillId="4" borderId="1" xfId="0" applyNumberFormat="1" applyFont="1" applyFill="1" applyBorder="1" applyAlignment="1">
      <alignment/>
    </xf>
    <xf numFmtId="0" fontId="0" fillId="0" borderId="4" xfId="0" applyFont="1" applyBorder="1" applyAlignment="1">
      <alignment/>
    </xf>
    <xf numFmtId="1" fontId="0" fillId="0" borderId="4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2" borderId="0" xfId="0" applyFont="1" applyFill="1" applyBorder="1" applyAlignment="1">
      <alignment/>
    </xf>
    <xf numFmtId="3" fontId="31" fillId="3" borderId="42" xfId="0" applyNumberFormat="1" applyFont="1" applyFill="1" applyBorder="1" applyAlignment="1" applyProtection="1">
      <alignment/>
      <protection/>
    </xf>
    <xf numFmtId="3" fontId="31" fillId="3" borderId="57" xfId="0" applyNumberFormat="1" applyFont="1" applyFill="1" applyBorder="1" applyAlignment="1" applyProtection="1">
      <alignment/>
      <protection/>
    </xf>
    <xf numFmtId="0" fontId="31" fillId="4" borderId="38" xfId="0" applyFont="1" applyFill="1" applyBorder="1" applyAlignment="1" applyProtection="1">
      <alignment/>
      <protection/>
    </xf>
    <xf numFmtId="0" fontId="31" fillId="4" borderId="39" xfId="0" applyFont="1" applyFill="1" applyBorder="1" applyAlignment="1" applyProtection="1">
      <alignment/>
      <protection/>
    </xf>
    <xf numFmtId="0" fontId="31" fillId="4" borderId="0" xfId="0" applyFont="1" applyFill="1" applyBorder="1" applyAlignment="1" applyProtection="1">
      <alignment/>
      <protection/>
    </xf>
    <xf numFmtId="0" fontId="31" fillId="4" borderId="0" xfId="0" applyFont="1" applyFill="1" applyBorder="1" applyAlignment="1" applyProtection="1">
      <alignment horizontal="right"/>
      <protection/>
    </xf>
    <xf numFmtId="0" fontId="31" fillId="4" borderId="43" xfId="0" applyFont="1" applyFill="1" applyBorder="1" applyAlignment="1" applyProtection="1">
      <alignment/>
      <protection/>
    </xf>
    <xf numFmtId="0" fontId="31" fillId="4" borderId="43" xfId="0" applyFont="1" applyFill="1" applyBorder="1" applyAlignment="1" applyProtection="1">
      <alignment horizontal="right"/>
      <protection/>
    </xf>
    <xf numFmtId="14" fontId="31" fillId="4" borderId="43" xfId="0" applyNumberFormat="1" applyFont="1" applyFill="1" applyBorder="1" applyAlignment="1" applyProtection="1">
      <alignment/>
      <protection/>
    </xf>
    <xf numFmtId="0" fontId="31" fillId="4" borderId="50" xfId="0" applyFont="1" applyFill="1" applyBorder="1" applyAlignment="1" applyProtection="1">
      <alignment horizontal="center"/>
      <protection/>
    </xf>
    <xf numFmtId="0" fontId="31" fillId="4" borderId="40" xfId="0" applyFont="1" applyFill="1" applyBorder="1" applyAlignment="1" applyProtection="1">
      <alignment horizontal="center"/>
      <protection/>
    </xf>
    <xf numFmtId="0" fontId="31" fillId="4" borderId="54" xfId="0" applyFont="1" applyFill="1" applyBorder="1" applyAlignment="1" applyProtection="1">
      <alignment horizontal="center"/>
      <protection/>
    </xf>
    <xf numFmtId="0" fontId="31" fillId="4" borderId="15" xfId="0" applyFont="1" applyFill="1" applyBorder="1" applyAlignment="1" applyProtection="1">
      <alignment horizontal="center"/>
      <protection/>
    </xf>
    <xf numFmtId="0" fontId="31" fillId="4" borderId="42" xfId="0" applyFont="1" applyFill="1" applyBorder="1" applyAlignment="1" applyProtection="1">
      <alignment horizontal="center"/>
      <protection/>
    </xf>
    <xf numFmtId="0" fontId="31" fillId="4" borderId="57" xfId="0" applyFont="1" applyFill="1" applyBorder="1" applyAlignment="1" applyProtection="1">
      <alignment horizontal="center"/>
      <protection/>
    </xf>
    <xf numFmtId="0" fontId="31" fillId="4" borderId="15" xfId="0" applyFont="1" applyFill="1" applyBorder="1" applyAlignment="1" applyProtection="1">
      <alignment/>
      <protection/>
    </xf>
    <xf numFmtId="0" fontId="34" fillId="4" borderId="43" xfId="0" applyFont="1" applyFill="1" applyBorder="1" applyAlignment="1" applyProtection="1">
      <alignment/>
      <protection/>
    </xf>
    <xf numFmtId="0" fontId="1" fillId="4" borderId="43" xfId="0" applyFont="1" applyFill="1" applyBorder="1" applyAlignment="1" applyProtection="1">
      <alignment/>
      <protection/>
    </xf>
    <xf numFmtId="186" fontId="34" fillId="4" borderId="43" xfId="0" applyNumberFormat="1" applyFont="1" applyFill="1" applyBorder="1" applyAlignment="1" applyProtection="1">
      <alignment/>
      <protection/>
    </xf>
    <xf numFmtId="188" fontId="31" fillId="4" borderId="0" xfId="0" applyNumberFormat="1" applyFont="1" applyFill="1" applyBorder="1" applyAlignment="1" applyProtection="1">
      <alignment/>
      <protection/>
    </xf>
    <xf numFmtId="3" fontId="31" fillId="4" borderId="53" xfId="0" applyNumberFormat="1" applyFont="1" applyFill="1" applyBorder="1" applyAlignment="1" applyProtection="1">
      <alignment/>
      <protection/>
    </xf>
    <xf numFmtId="0" fontId="31" fillId="0" borderId="91" xfId="0" applyFont="1" applyBorder="1" applyAlignment="1" applyProtection="1">
      <alignment/>
      <protection/>
    </xf>
    <xf numFmtId="0" fontId="31" fillId="3" borderId="77" xfId="0" applyFont="1" applyFill="1" applyBorder="1" applyAlignment="1" applyProtection="1">
      <alignment/>
      <protection/>
    </xf>
    <xf numFmtId="0" fontId="31" fillId="0" borderId="92" xfId="0" applyFont="1" applyBorder="1" applyAlignment="1" applyProtection="1">
      <alignment/>
      <protection/>
    </xf>
    <xf numFmtId="0" fontId="31" fillId="3" borderId="1" xfId="0" applyFont="1" applyFill="1" applyBorder="1" applyAlignment="1" applyProtection="1">
      <alignment/>
      <protection/>
    </xf>
    <xf numFmtId="0" fontId="31" fillId="0" borderId="1" xfId="0" applyFont="1" applyBorder="1" applyAlignment="1" applyProtection="1">
      <alignment/>
      <protection/>
    </xf>
    <xf numFmtId="3" fontId="31" fillId="0" borderId="1" xfId="0" applyNumberFormat="1" applyFont="1" applyBorder="1" applyAlignment="1" applyProtection="1">
      <alignment/>
      <protection/>
    </xf>
    <xf numFmtId="0" fontId="31" fillId="0" borderId="93" xfId="0" applyFont="1" applyBorder="1" applyAlignment="1" applyProtection="1">
      <alignment/>
      <protection/>
    </xf>
    <xf numFmtId="0" fontId="31" fillId="0" borderId="18" xfId="0" applyFont="1" applyBorder="1" applyAlignment="1" applyProtection="1">
      <alignment/>
      <protection/>
    </xf>
    <xf numFmtId="3" fontId="31" fillId="0" borderId="18" xfId="0" applyNumberFormat="1" applyFont="1" applyBorder="1" applyAlignment="1" applyProtection="1">
      <alignment/>
      <protection/>
    </xf>
    <xf numFmtId="0" fontId="31" fillId="3" borderId="39" xfId="0" applyFont="1" applyFill="1" applyBorder="1" applyAlignment="1" applyProtection="1">
      <alignment/>
      <protection/>
    </xf>
    <xf numFmtId="3" fontId="31" fillId="3" borderId="49" xfId="0" applyNumberFormat="1" applyFont="1" applyFill="1" applyBorder="1" applyAlignment="1" applyProtection="1">
      <alignment/>
      <protection/>
    </xf>
    <xf numFmtId="180" fontId="31" fillId="3" borderId="49" xfId="0" applyNumberFormat="1" applyFont="1" applyFill="1" applyBorder="1" applyAlignment="1" applyProtection="1">
      <alignment/>
      <protection/>
    </xf>
    <xf numFmtId="3" fontId="31" fillId="3" borderId="19" xfId="0" applyNumberFormat="1" applyFont="1" applyFill="1" applyBorder="1" applyAlignment="1" applyProtection="1">
      <alignment/>
      <protection/>
    </xf>
    <xf numFmtId="180" fontId="31" fillId="4" borderId="43" xfId="0" applyNumberFormat="1" applyFont="1" applyFill="1" applyBorder="1" applyAlignment="1" applyProtection="1">
      <alignment/>
      <protection/>
    </xf>
    <xf numFmtId="0" fontId="1" fillId="3" borderId="39" xfId="0" applyFont="1" applyFill="1" applyBorder="1" applyAlignment="1" applyProtection="1">
      <alignment/>
      <protection/>
    </xf>
    <xf numFmtId="180" fontId="31" fillId="3" borderId="84" xfId="0" applyNumberFormat="1" applyFont="1" applyFill="1" applyBorder="1" applyAlignment="1" applyProtection="1">
      <alignment/>
      <protection/>
    </xf>
    <xf numFmtId="0" fontId="31" fillId="3" borderId="18" xfId="0" applyFont="1" applyFill="1" applyBorder="1" applyAlignment="1" applyProtection="1">
      <alignment/>
      <protection/>
    </xf>
    <xf numFmtId="0" fontId="31" fillId="4" borderId="51" xfId="0" applyFont="1" applyFill="1" applyBorder="1" applyAlignment="1" applyProtection="1">
      <alignment/>
      <protection/>
    </xf>
    <xf numFmtId="0" fontId="31" fillId="4" borderId="44" xfId="0" applyFont="1" applyFill="1" applyBorder="1" applyAlignment="1" applyProtection="1">
      <alignment/>
      <protection/>
    </xf>
    <xf numFmtId="0" fontId="32" fillId="4" borderId="3" xfId="0" applyFont="1" applyFill="1" applyBorder="1" applyAlignment="1" applyProtection="1">
      <alignment horizontal="center"/>
      <protection/>
    </xf>
    <xf numFmtId="3" fontId="32" fillId="4" borderId="3" xfId="0" applyNumberFormat="1" applyFont="1" applyFill="1" applyBorder="1" applyAlignment="1" applyProtection="1">
      <alignment horizontal="center"/>
      <protection/>
    </xf>
    <xf numFmtId="0" fontId="1" fillId="4" borderId="28" xfId="0" applyFont="1" applyFill="1" applyBorder="1" applyAlignment="1" applyProtection="1">
      <alignment/>
      <protection/>
    </xf>
    <xf numFmtId="3" fontId="0" fillId="3" borderId="77" xfId="0" applyNumberFormat="1" applyFill="1" applyBorder="1" applyAlignment="1" applyProtection="1">
      <alignment horizontal="right" vertical="center"/>
      <protection/>
    </xf>
    <xf numFmtId="3" fontId="0" fillId="3" borderId="19" xfId="0" applyNumberFormat="1" applyFill="1" applyBorder="1" applyAlignment="1" applyProtection="1">
      <alignment horizontal="right" vertical="center"/>
      <protection/>
    </xf>
    <xf numFmtId="0" fontId="1" fillId="0" borderId="0" xfId="0" applyFont="1" applyAlignment="1">
      <alignment/>
    </xf>
    <xf numFmtId="1" fontId="13" fillId="0" borderId="13" xfId="0" applyNumberFormat="1" applyFont="1" applyBorder="1" applyAlignment="1" applyProtection="1">
      <alignment horizontal="center"/>
      <protection locked="0"/>
    </xf>
    <xf numFmtId="1" fontId="0" fillId="3" borderId="13" xfId="0" applyNumberFormat="1" applyFill="1" applyBorder="1" applyAlignment="1" applyProtection="1">
      <alignment horizontal="right" vertical="center"/>
      <protection/>
    </xf>
    <xf numFmtId="1" fontId="13" fillId="0" borderId="18" xfId="0" applyNumberFormat="1" applyFont="1" applyBorder="1" applyAlignment="1" applyProtection="1">
      <alignment horizontal="center"/>
      <protection locked="0"/>
    </xf>
    <xf numFmtId="0" fontId="0" fillId="5" borderId="18" xfId="0" applyFill="1" applyBorder="1" applyAlignment="1" applyProtection="1">
      <alignment/>
      <protection/>
    </xf>
    <xf numFmtId="3" fontId="10" fillId="4" borderId="18" xfId="0" applyNumberFormat="1" applyFont="1" applyFill="1" applyBorder="1" applyAlignment="1" applyProtection="1">
      <alignment horizontal="center" vertical="center"/>
      <protection locked="0"/>
    </xf>
    <xf numFmtId="1" fontId="10" fillId="4" borderId="18" xfId="0" applyNumberFormat="1" applyFont="1" applyFill="1" applyBorder="1" applyAlignment="1" applyProtection="1">
      <alignment horizontal="right" vertical="center"/>
      <protection locked="0"/>
    </xf>
    <xf numFmtId="3" fontId="10" fillId="4" borderId="18" xfId="0" applyNumberFormat="1" applyFont="1" applyFill="1" applyBorder="1" applyAlignment="1" applyProtection="1">
      <alignment horizontal="right" vertical="center"/>
      <protection locked="0"/>
    </xf>
    <xf numFmtId="9" fontId="11" fillId="8" borderId="24" xfId="0" applyNumberFormat="1" applyFont="1" applyFill="1" applyBorder="1" applyAlignment="1" applyProtection="1">
      <alignment horizontal="center"/>
      <protection/>
    </xf>
    <xf numFmtId="9" fontId="24" fillId="4" borderId="24" xfId="0" applyNumberFormat="1" applyFont="1" applyFill="1" applyBorder="1" applyAlignment="1" applyProtection="1">
      <alignment horizontal="center"/>
      <protection/>
    </xf>
    <xf numFmtId="0" fontId="1" fillId="4" borderId="50" xfId="0" applyFont="1" applyFill="1" applyBorder="1" applyAlignment="1">
      <alignment/>
    </xf>
    <xf numFmtId="0" fontId="1" fillId="4" borderId="52" xfId="0" applyFont="1" applyFill="1" applyBorder="1" applyAlignment="1">
      <alignment/>
    </xf>
    <xf numFmtId="0" fontId="1" fillId="4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/>
    </xf>
    <xf numFmtId="0" fontId="1" fillId="4" borderId="15" xfId="0" applyFont="1" applyFill="1" applyBorder="1" applyAlignment="1">
      <alignment/>
    </xf>
    <xf numFmtId="0" fontId="1" fillId="4" borderId="43" xfId="0" applyFont="1" applyFill="1" applyBorder="1" applyAlignment="1">
      <alignment/>
    </xf>
    <xf numFmtId="0" fontId="0" fillId="4" borderId="94" xfId="0" applyFont="1" applyFill="1" applyBorder="1" applyAlignment="1">
      <alignment horizontal="left"/>
    </xf>
    <xf numFmtId="0" fontId="1" fillId="4" borderId="41" xfId="0" applyFont="1" applyFill="1" applyBorder="1" applyAlignment="1">
      <alignment/>
    </xf>
    <xf numFmtId="0" fontId="0" fillId="4" borderId="95" xfId="0" applyFont="1" applyFill="1" applyBorder="1" applyAlignment="1">
      <alignment/>
    </xf>
    <xf numFmtId="0" fontId="0" fillId="4" borderId="96" xfId="0" applyFont="1" applyFill="1" applyBorder="1" applyAlignment="1">
      <alignment/>
    </xf>
    <xf numFmtId="3" fontId="0" fillId="4" borderId="96" xfId="0" applyNumberFormat="1" applyFont="1" applyFill="1" applyBorder="1" applyAlignment="1">
      <alignment/>
    </xf>
    <xf numFmtId="184" fontId="0" fillId="4" borderId="97" xfId="0" applyNumberFormat="1" applyFont="1" applyFill="1" applyBorder="1" applyAlignment="1">
      <alignment/>
    </xf>
    <xf numFmtId="0" fontId="0" fillId="4" borderId="98" xfId="0" applyFont="1" applyFill="1" applyBorder="1" applyAlignment="1">
      <alignment/>
    </xf>
    <xf numFmtId="0" fontId="0" fillId="4" borderId="94" xfId="0" applyFont="1" applyFill="1" applyBorder="1" applyAlignment="1">
      <alignment/>
    </xf>
    <xf numFmtId="3" fontId="0" fillId="4" borderId="94" xfId="0" applyNumberFormat="1" applyFont="1" applyFill="1" applyBorder="1" applyAlignment="1">
      <alignment/>
    </xf>
    <xf numFmtId="184" fontId="0" fillId="4" borderId="99" xfId="0" applyNumberFormat="1" applyFont="1" applyFill="1" applyBorder="1" applyAlignment="1">
      <alignment/>
    </xf>
    <xf numFmtId="9" fontId="21" fillId="4" borderId="94" xfId="0" applyNumberFormat="1" applyFont="1" applyFill="1" applyBorder="1" applyAlignment="1" applyProtection="1">
      <alignment horizontal="center"/>
      <protection/>
    </xf>
    <xf numFmtId="0" fontId="12" fillId="4" borderId="100" xfId="0" applyFont="1" applyFill="1" applyBorder="1" applyAlignment="1" applyProtection="1">
      <alignment horizontal="left"/>
      <protection/>
    </xf>
    <xf numFmtId="0" fontId="0" fillId="4" borderId="101" xfId="0" applyFont="1" applyFill="1" applyBorder="1" applyAlignment="1">
      <alignment/>
    </xf>
    <xf numFmtId="3" fontId="1" fillId="4" borderId="101" xfId="0" applyNumberFormat="1" applyFont="1" applyFill="1" applyBorder="1" applyAlignment="1">
      <alignment/>
    </xf>
    <xf numFmtId="184" fontId="1" fillId="4" borderId="102" xfId="0" applyNumberFormat="1" applyFont="1" applyFill="1" applyBorder="1" applyAlignment="1">
      <alignment/>
    </xf>
    <xf numFmtId="0" fontId="1" fillId="4" borderId="101" xfId="0" applyFont="1" applyFill="1" applyBorder="1" applyAlignment="1">
      <alignment horizontal="right"/>
    </xf>
    <xf numFmtId="184" fontId="1" fillId="4" borderId="103" xfId="0" applyNumberFormat="1" applyFont="1" applyFill="1" applyBorder="1" applyAlignment="1">
      <alignment horizontal="left"/>
    </xf>
    <xf numFmtId="0" fontId="1" fillId="4" borderId="7" xfId="0" applyFont="1" applyFill="1" applyBorder="1" applyAlignment="1">
      <alignment/>
    </xf>
    <xf numFmtId="0" fontId="12" fillId="4" borderId="4" xfId="0" applyFont="1" applyFill="1" applyBorder="1" applyAlignment="1">
      <alignment/>
    </xf>
    <xf numFmtId="0" fontId="12" fillId="4" borderId="0" xfId="0" applyFont="1" applyFill="1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75" xfId="0" applyFont="1" applyFill="1" applyBorder="1" applyAlignment="1" applyProtection="1">
      <alignment horizontal="right"/>
      <protection/>
    </xf>
    <xf numFmtId="0" fontId="1" fillId="0" borderId="75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Continuous"/>
      <protection/>
    </xf>
    <xf numFmtId="14" fontId="1" fillId="0" borderId="0" xfId="0" applyNumberFormat="1" applyFont="1" applyFill="1" applyBorder="1" applyAlignment="1" applyProtection="1">
      <alignment horizontal="centerContinuous"/>
      <protection/>
    </xf>
    <xf numFmtId="0" fontId="12" fillId="4" borderId="0" xfId="0" applyFont="1" applyFill="1" applyBorder="1" applyAlignment="1" applyProtection="1">
      <alignment/>
      <protection/>
    </xf>
    <xf numFmtId="0" fontId="0" fillId="4" borderId="0" xfId="0" applyFont="1" applyFill="1" applyBorder="1" applyAlignment="1" applyProtection="1">
      <alignment/>
      <protection/>
    </xf>
    <xf numFmtId="0" fontId="0" fillId="4" borderId="6" xfId="0" applyFont="1" applyFill="1" applyBorder="1" applyAlignment="1" applyProtection="1">
      <alignment/>
      <protection/>
    </xf>
    <xf numFmtId="0" fontId="0" fillId="4" borderId="10" xfId="0" applyFont="1" applyFill="1" applyBorder="1" applyAlignment="1" applyProtection="1">
      <alignment/>
      <protection/>
    </xf>
    <xf numFmtId="0" fontId="0" fillId="4" borderId="11" xfId="0" applyFont="1" applyFill="1" applyBorder="1" applyAlignment="1" applyProtection="1">
      <alignment/>
      <protection/>
    </xf>
    <xf numFmtId="0" fontId="9" fillId="4" borderId="12" xfId="0" applyFont="1" applyFill="1" applyBorder="1" applyAlignment="1" applyProtection="1">
      <alignment horizontal="center"/>
      <protection/>
    </xf>
    <xf numFmtId="0" fontId="12" fillId="4" borderId="104" xfId="0" applyFont="1" applyFill="1" applyBorder="1" applyAlignment="1" applyProtection="1">
      <alignment/>
      <protection/>
    </xf>
    <xf numFmtId="0" fontId="9" fillId="4" borderId="26" xfId="0" applyFont="1" applyFill="1" applyBorder="1" applyAlignment="1" applyProtection="1">
      <alignment horizontal="center"/>
      <protection/>
    </xf>
    <xf numFmtId="0" fontId="12" fillId="4" borderId="7" xfId="0" applyFont="1" applyFill="1" applyBorder="1" applyAlignment="1" applyProtection="1">
      <alignment/>
      <protection/>
    </xf>
    <xf numFmtId="1" fontId="12" fillId="4" borderId="5" xfId="0" applyNumberFormat="1" applyFont="1" applyFill="1" applyBorder="1" applyAlignment="1" applyProtection="1">
      <alignment horizontal="center"/>
      <protection/>
    </xf>
    <xf numFmtId="174" fontId="12" fillId="4" borderId="1" xfId="0" applyNumberFormat="1" applyFont="1" applyFill="1" applyBorder="1" applyAlignment="1" applyProtection="1">
      <alignment horizontal="centerContinuous"/>
      <protection/>
    </xf>
    <xf numFmtId="166" fontId="0" fillId="4" borderId="1" xfId="0" applyNumberFormat="1" applyFont="1" applyFill="1" applyBorder="1" applyAlignment="1" applyProtection="1">
      <alignment/>
      <protection/>
    </xf>
    <xf numFmtId="3" fontId="1" fillId="4" borderId="1" xfId="0" applyNumberFormat="1" applyFont="1" applyFill="1" applyBorder="1" applyAlignment="1" applyProtection="1">
      <alignment horizontal="centerContinuous"/>
      <protection/>
    </xf>
    <xf numFmtId="3" fontId="1" fillId="4" borderId="6" xfId="0" applyNumberFormat="1" applyFont="1" applyFill="1" applyBorder="1" applyAlignment="1" applyProtection="1">
      <alignment horizontal="center"/>
      <protection/>
    </xf>
    <xf numFmtId="0" fontId="0" fillId="4" borderId="0" xfId="0" applyFont="1" applyFill="1" applyBorder="1" applyAlignment="1">
      <alignment/>
    </xf>
    <xf numFmtId="3" fontId="17" fillId="4" borderId="1" xfId="0" applyNumberFormat="1" applyFont="1" applyFill="1" applyBorder="1" applyAlignment="1" applyProtection="1">
      <alignment horizontal="centerContinuous"/>
      <protection/>
    </xf>
    <xf numFmtId="3" fontId="1" fillId="4" borderId="1" xfId="0" applyNumberFormat="1" applyFont="1" applyFill="1" applyBorder="1" applyAlignment="1" applyProtection="1">
      <alignment horizontal="center"/>
      <protection/>
    </xf>
    <xf numFmtId="3" fontId="1" fillId="4" borderId="11" xfId="0" applyNumberFormat="1" applyFont="1" applyFill="1" applyBorder="1" applyAlignment="1" applyProtection="1">
      <alignment horizontal="center"/>
      <protection/>
    </xf>
    <xf numFmtId="3" fontId="13" fillId="4" borderId="1" xfId="0" applyNumberFormat="1" applyFont="1" applyFill="1" applyBorder="1" applyAlignment="1" applyProtection="1">
      <alignment/>
      <protection/>
    </xf>
    <xf numFmtId="3" fontId="1" fillId="4" borderId="14" xfId="0" applyNumberFormat="1" applyFont="1" applyFill="1" applyBorder="1" applyAlignment="1" applyProtection="1">
      <alignment horizontal="centerContinuous"/>
      <protection/>
    </xf>
    <xf numFmtId="0" fontId="12" fillId="4" borderId="69" xfId="0" applyFont="1" applyFill="1" applyBorder="1" applyAlignment="1" applyProtection="1">
      <alignment/>
      <protection/>
    </xf>
    <xf numFmtId="0" fontId="12" fillId="4" borderId="58" xfId="0" applyFont="1" applyFill="1" applyBorder="1" applyAlignment="1" applyProtection="1">
      <alignment/>
      <protection/>
    </xf>
    <xf numFmtId="3" fontId="17" fillId="4" borderId="105" xfId="0" applyNumberFormat="1" applyFont="1" applyFill="1" applyBorder="1" applyAlignment="1" applyProtection="1">
      <alignment horizontal="center"/>
      <protection/>
    </xf>
    <xf numFmtId="3" fontId="1" fillId="4" borderId="18" xfId="0" applyNumberFormat="1" applyFont="1" applyFill="1" applyBorder="1" applyAlignment="1" applyProtection="1">
      <alignment horizontal="centerContinuous"/>
      <protection/>
    </xf>
    <xf numFmtId="3" fontId="1" fillId="4" borderId="106" xfId="0" applyNumberFormat="1" applyFont="1" applyFill="1" applyBorder="1" applyAlignment="1" applyProtection="1">
      <alignment horizontal="center"/>
      <protection/>
    </xf>
    <xf numFmtId="172" fontId="0" fillId="0" borderId="4" xfId="0" applyNumberFormat="1" applyFont="1" applyFill="1" applyBorder="1" applyAlignment="1" applyProtection="1">
      <alignment/>
      <protection/>
    </xf>
    <xf numFmtId="3" fontId="1" fillId="4" borderId="0" xfId="0" applyNumberFormat="1" applyFont="1" applyFill="1" applyBorder="1" applyAlignment="1" applyProtection="1">
      <alignment horizontal="center"/>
      <protection/>
    </xf>
    <xf numFmtId="1" fontId="12" fillId="4" borderId="20" xfId="0" applyNumberFormat="1" applyFont="1" applyFill="1" applyBorder="1" applyAlignment="1" applyProtection="1">
      <alignment horizontal="center"/>
      <protection/>
    </xf>
    <xf numFmtId="0" fontId="0" fillId="4" borderId="4" xfId="0" applyFont="1" applyFill="1" applyBorder="1" applyAlignment="1">
      <alignment/>
    </xf>
    <xf numFmtId="0" fontId="12" fillId="4" borderId="75" xfId="0" applyFont="1" applyFill="1" applyBorder="1" applyAlignment="1" applyProtection="1">
      <alignment/>
      <protection/>
    </xf>
    <xf numFmtId="0" fontId="12" fillId="4" borderId="8" xfId="0" applyFont="1" applyFill="1" applyBorder="1" applyAlignment="1" applyProtection="1">
      <alignment/>
      <protection/>
    </xf>
    <xf numFmtId="3" fontId="1" fillId="4" borderId="5" xfId="0" applyNumberFormat="1" applyFont="1" applyFill="1" applyBorder="1" applyAlignment="1" applyProtection="1">
      <alignment horizontal="center"/>
      <protection/>
    </xf>
    <xf numFmtId="3" fontId="0" fillId="4" borderId="1" xfId="0" applyNumberFormat="1" applyFont="1" applyFill="1" applyBorder="1" applyAlignment="1" applyProtection="1">
      <alignment horizontal="centerContinuous"/>
      <protection/>
    </xf>
    <xf numFmtId="3" fontId="0" fillId="4" borderId="5" xfId="0" applyNumberFormat="1" applyFont="1" applyFill="1" applyBorder="1" applyAlignment="1" applyProtection="1">
      <alignment horizontal="center"/>
      <protection/>
    </xf>
    <xf numFmtId="0" fontId="12" fillId="4" borderId="90" xfId="0" applyFont="1" applyFill="1" applyBorder="1" applyAlignment="1" applyProtection="1">
      <alignment/>
      <protection/>
    </xf>
    <xf numFmtId="3" fontId="1" fillId="4" borderId="75" xfId="0" applyNumberFormat="1" applyFont="1" applyFill="1" applyBorder="1" applyAlignment="1" applyProtection="1">
      <alignment horizontal="center"/>
      <protection/>
    </xf>
    <xf numFmtId="1" fontId="0" fillId="4" borderId="5" xfId="0" applyNumberFormat="1" applyFont="1" applyFill="1" applyBorder="1" applyAlignment="1" applyProtection="1">
      <alignment horizontal="center"/>
      <protection/>
    </xf>
    <xf numFmtId="0" fontId="12" fillId="4" borderId="1" xfId="0" applyFont="1" applyFill="1" applyBorder="1" applyAlignment="1" applyProtection="1">
      <alignment horizontal="center"/>
      <protection/>
    </xf>
    <xf numFmtId="0" fontId="1" fillId="4" borderId="1" xfId="0" applyFont="1" applyFill="1" applyBorder="1" applyAlignment="1" applyProtection="1">
      <alignment/>
      <protection/>
    </xf>
    <xf numFmtId="0" fontId="0" fillId="4" borderId="1" xfId="0" applyFont="1" applyFill="1" applyBorder="1" applyAlignment="1" applyProtection="1">
      <alignment/>
      <protection/>
    </xf>
    <xf numFmtId="3" fontId="0" fillId="4" borderId="0" xfId="0" applyNumberFormat="1" applyFont="1" applyFill="1" applyAlignment="1">
      <alignment/>
    </xf>
    <xf numFmtId="0" fontId="13" fillId="0" borderId="14" xfId="0" applyFont="1" applyBorder="1" applyAlignment="1" applyProtection="1">
      <alignment horizontal="center"/>
      <protection/>
    </xf>
    <xf numFmtId="0" fontId="5" fillId="4" borderId="23" xfId="0" applyFont="1" applyFill="1" applyBorder="1" applyAlignment="1" applyProtection="1">
      <alignment/>
      <protection/>
    </xf>
    <xf numFmtId="0" fontId="0" fillId="4" borderId="107" xfId="0" applyFont="1" applyFill="1" applyBorder="1" applyAlignment="1" applyProtection="1">
      <alignment/>
      <protection/>
    </xf>
    <xf numFmtId="166" fontId="12" fillId="4" borderId="107" xfId="0" applyNumberFormat="1" applyFont="1" applyFill="1" applyBorder="1" applyAlignment="1" applyProtection="1">
      <alignment horizontal="right"/>
      <protection/>
    </xf>
    <xf numFmtId="0" fontId="0" fillId="4" borderId="24" xfId="0" applyFont="1" applyFill="1" applyBorder="1" applyAlignment="1" applyProtection="1">
      <alignment/>
      <protection/>
    </xf>
    <xf numFmtId="1" fontId="0" fillId="4" borderId="1" xfId="0" applyNumberFormat="1" applyFont="1" applyFill="1" applyBorder="1" applyAlignment="1" applyProtection="1">
      <alignment horizontal="center"/>
      <protection/>
    </xf>
    <xf numFmtId="0" fontId="13" fillId="0" borderId="1" xfId="0" applyFont="1" applyBorder="1" applyAlignment="1" applyProtection="1">
      <alignment horizontal="center"/>
      <protection/>
    </xf>
    <xf numFmtId="0" fontId="0" fillId="4" borderId="0" xfId="0" applyFont="1" applyFill="1" applyBorder="1" applyAlignment="1" applyProtection="1">
      <alignment/>
      <protection/>
    </xf>
    <xf numFmtId="166" fontId="0" fillId="4" borderId="0" xfId="0" applyNumberFormat="1" applyFont="1" applyFill="1" applyBorder="1" applyAlignment="1" applyProtection="1">
      <alignment/>
      <protection/>
    </xf>
    <xf numFmtId="10" fontId="12" fillId="4" borderId="108" xfId="0" applyNumberFormat="1" applyFont="1" applyFill="1" applyBorder="1" applyAlignment="1" applyProtection="1">
      <alignment/>
      <protection/>
    </xf>
    <xf numFmtId="3" fontId="12" fillId="4" borderId="108" xfId="0" applyNumberFormat="1" applyFont="1" applyFill="1" applyBorder="1" applyAlignment="1" applyProtection="1">
      <alignment horizontal="centerContinuous"/>
      <protection/>
    </xf>
    <xf numFmtId="3" fontId="12" fillId="4" borderId="13" xfId="0" applyNumberFormat="1" applyFont="1" applyFill="1" applyBorder="1" applyAlignment="1" applyProtection="1">
      <alignment horizontal="center"/>
      <protection/>
    </xf>
    <xf numFmtId="0" fontId="0" fillId="4" borderId="7" xfId="0" applyFont="1" applyFill="1" applyBorder="1" applyAlignment="1" applyProtection="1">
      <alignment/>
      <protection/>
    </xf>
    <xf numFmtId="0" fontId="0" fillId="4" borderId="8" xfId="0" applyFont="1" applyFill="1" applyBorder="1" applyAlignment="1" applyProtection="1">
      <alignment/>
      <protection/>
    </xf>
    <xf numFmtId="166" fontId="0" fillId="4" borderId="5" xfId="0" applyNumberFormat="1" applyFont="1" applyFill="1" applyBorder="1" applyAlignment="1" applyProtection="1">
      <alignment/>
      <protection/>
    </xf>
    <xf numFmtId="166" fontId="1" fillId="4" borderId="8" xfId="0" applyNumberFormat="1" applyFont="1" applyFill="1" applyBorder="1" applyAlignment="1" applyProtection="1">
      <alignment/>
      <protection/>
    </xf>
    <xf numFmtId="166" fontId="0" fillId="4" borderId="8" xfId="0" applyNumberFormat="1" applyFont="1" applyFill="1" applyBorder="1" applyAlignment="1" applyProtection="1">
      <alignment/>
      <protection/>
    </xf>
    <xf numFmtId="3" fontId="0" fillId="4" borderId="1" xfId="0" applyNumberFormat="1" applyFont="1" applyFill="1" applyBorder="1" applyAlignment="1" applyProtection="1">
      <alignment horizontal="center"/>
      <protection locked="0"/>
    </xf>
    <xf numFmtId="0" fontId="32" fillId="4" borderId="7" xfId="0" applyFont="1" applyFill="1" applyBorder="1" applyAlignment="1" applyProtection="1">
      <alignment/>
      <protection/>
    </xf>
    <xf numFmtId="166" fontId="12" fillId="4" borderId="8" xfId="0" applyNumberFormat="1" applyFont="1" applyFill="1" applyBorder="1" applyAlignment="1" applyProtection="1">
      <alignment horizontal="right"/>
      <protection/>
    </xf>
    <xf numFmtId="0" fontId="5" fillId="4" borderId="7" xfId="0" applyFont="1" applyFill="1" applyBorder="1" applyAlignment="1" applyProtection="1">
      <alignment/>
      <protection/>
    </xf>
    <xf numFmtId="0" fontId="0" fillId="4" borderId="5" xfId="0" applyFont="1" applyFill="1" applyBorder="1" applyAlignment="1" applyProtection="1">
      <alignment/>
      <protection/>
    </xf>
    <xf numFmtId="0" fontId="12" fillId="0" borderId="0" xfId="0" applyFont="1" applyBorder="1" applyAlignment="1">
      <alignment/>
    </xf>
    <xf numFmtId="0" fontId="12" fillId="4" borderId="6" xfId="0" applyFont="1" applyFill="1" applyBorder="1" applyAlignment="1" applyProtection="1">
      <alignment horizontal="center"/>
      <protection/>
    </xf>
    <xf numFmtId="3" fontId="0" fillId="4" borderId="5" xfId="0" applyNumberFormat="1" applyFont="1" applyFill="1" applyBorder="1" applyAlignment="1" applyProtection="1">
      <alignment horizontal="centerContinuous"/>
      <protection/>
    </xf>
    <xf numFmtId="10" fontId="45" fillId="4" borderId="3" xfId="0" applyNumberFormat="1" applyFont="1" applyFill="1" applyBorder="1" applyAlignment="1" applyProtection="1">
      <alignment horizontal="center"/>
      <protection/>
    </xf>
    <xf numFmtId="0" fontId="12" fillId="4" borderId="3" xfId="0" applyFont="1" applyFill="1" applyBorder="1" applyAlignment="1" applyProtection="1">
      <alignment horizontal="center"/>
      <protection/>
    </xf>
    <xf numFmtId="0" fontId="13" fillId="0" borderId="31" xfId="0" applyFont="1" applyBorder="1" applyAlignment="1" applyProtection="1">
      <alignment horizontal="center"/>
      <protection/>
    </xf>
    <xf numFmtId="0" fontId="12" fillId="4" borderId="76" xfId="0" applyFont="1" applyFill="1" applyBorder="1" applyAlignment="1" applyProtection="1">
      <alignment/>
      <protection/>
    </xf>
    <xf numFmtId="0" fontId="12" fillId="4" borderId="109" xfId="0" applyFont="1" applyFill="1" applyBorder="1" applyAlignment="1" applyProtection="1">
      <alignment/>
      <protection/>
    </xf>
    <xf numFmtId="166" fontId="12" fillId="4" borderId="109" xfId="0" applyNumberFormat="1" applyFont="1" applyFill="1" applyBorder="1" applyAlignment="1" applyProtection="1">
      <alignment/>
      <protection/>
    </xf>
    <xf numFmtId="10" fontId="0" fillId="4" borderId="3" xfId="0" applyNumberFormat="1" applyFont="1" applyFill="1" applyBorder="1" applyAlignment="1" applyProtection="1">
      <alignment horizontal="center"/>
      <protection/>
    </xf>
    <xf numFmtId="3" fontId="0" fillId="4" borderId="3" xfId="0" applyNumberFormat="1" applyFont="1" applyFill="1" applyBorder="1" applyAlignment="1" applyProtection="1">
      <alignment/>
      <protection/>
    </xf>
    <xf numFmtId="0" fontId="12" fillId="4" borderId="2" xfId="0" applyFont="1" applyFill="1" applyBorder="1" applyAlignment="1" applyProtection="1">
      <alignment/>
      <protection/>
    </xf>
    <xf numFmtId="166" fontId="12" fillId="4" borderId="2" xfId="0" applyNumberFormat="1" applyFont="1" applyFill="1" applyBorder="1" applyAlignment="1" applyProtection="1">
      <alignment horizontal="right"/>
      <protection/>
    </xf>
    <xf numFmtId="10" fontId="45" fillId="4" borderId="3" xfId="0" applyNumberFormat="1" applyFont="1" applyFill="1" applyBorder="1" applyAlignment="1" applyProtection="1">
      <alignment horizontal="center"/>
      <protection locked="0"/>
    </xf>
    <xf numFmtId="3" fontId="12" fillId="4" borderId="5" xfId="0" applyNumberFormat="1" applyFont="1" applyFill="1" applyBorder="1" applyAlignment="1" applyProtection="1">
      <alignment horizontal="centerContinuous"/>
      <protection/>
    </xf>
    <xf numFmtId="0" fontId="12" fillId="4" borderId="38" xfId="0" applyFont="1" applyFill="1" applyBorder="1" applyAlignment="1" applyProtection="1">
      <alignment horizontal="right"/>
      <protection/>
    </xf>
    <xf numFmtId="9" fontId="12" fillId="4" borderId="39" xfId="0" applyNumberFormat="1" applyFont="1" applyFill="1" applyBorder="1" applyAlignment="1" applyProtection="1">
      <alignment horizontal="center"/>
      <protection/>
    </xf>
    <xf numFmtId="10" fontId="45" fillId="4" borderId="13" xfId="0" applyNumberFormat="1" applyFont="1" applyFill="1" applyBorder="1" applyAlignment="1" applyProtection="1">
      <alignment horizontal="center"/>
      <protection locked="0"/>
    </xf>
    <xf numFmtId="3" fontId="12" fillId="4" borderId="64" xfId="0" applyNumberFormat="1" applyFont="1" applyFill="1" applyBorder="1" applyAlignment="1" applyProtection="1">
      <alignment horizontal="centerContinuous"/>
      <protection/>
    </xf>
    <xf numFmtId="10" fontId="0" fillId="4" borderId="3" xfId="0" applyNumberFormat="1" applyFont="1" applyFill="1" applyBorder="1" applyAlignment="1" applyProtection="1">
      <alignment/>
      <protection/>
    </xf>
    <xf numFmtId="0" fontId="12" fillId="4" borderId="22" xfId="0" applyFont="1" applyFill="1" applyBorder="1" applyAlignment="1" applyProtection="1">
      <alignment/>
      <protection/>
    </xf>
    <xf numFmtId="166" fontId="12" fillId="4" borderId="22" xfId="0" applyNumberFormat="1" applyFont="1" applyFill="1" applyBorder="1" applyAlignment="1" applyProtection="1">
      <alignment/>
      <protection/>
    </xf>
    <xf numFmtId="10" fontId="12" fillId="4" borderId="29" xfId="0" applyNumberFormat="1" applyFont="1" applyFill="1" applyBorder="1" applyAlignment="1" applyProtection="1">
      <alignment/>
      <protection/>
    </xf>
    <xf numFmtId="3" fontId="12" fillId="4" borderId="77" xfId="0" applyNumberFormat="1" applyFont="1" applyFill="1" applyBorder="1" applyAlignment="1" applyProtection="1">
      <alignment horizontal="centerContinuous"/>
      <protection/>
    </xf>
    <xf numFmtId="0" fontId="0" fillId="4" borderId="3" xfId="0" applyFont="1" applyFill="1" applyBorder="1" applyAlignment="1" applyProtection="1">
      <alignment/>
      <protection/>
    </xf>
    <xf numFmtId="0" fontId="12" fillId="4" borderId="0" xfId="0" applyFont="1" applyFill="1" applyAlignment="1">
      <alignment/>
    </xf>
    <xf numFmtId="0" fontId="12" fillId="0" borderId="0" xfId="0" applyFont="1" applyAlignment="1">
      <alignment/>
    </xf>
    <xf numFmtId="0" fontId="0" fillId="4" borderId="23" xfId="0" applyFont="1" applyFill="1" applyBorder="1" applyAlignment="1" applyProtection="1">
      <alignment/>
      <protection/>
    </xf>
    <xf numFmtId="166" fontId="0" fillId="4" borderId="24" xfId="0" applyNumberFormat="1" applyFont="1" applyFill="1" applyBorder="1" applyAlignment="1" applyProtection="1">
      <alignment/>
      <protection/>
    </xf>
    <xf numFmtId="3" fontId="12" fillId="4" borderId="14" xfId="0" applyNumberFormat="1" applyFont="1" applyFill="1" applyBorder="1" applyAlignment="1" applyProtection="1">
      <alignment horizontal="centerContinuous"/>
      <protection/>
    </xf>
    <xf numFmtId="166" fontId="0" fillId="4" borderId="87" xfId="0" applyNumberFormat="1" applyFont="1" applyFill="1" applyBorder="1" applyAlignment="1" applyProtection="1">
      <alignment/>
      <protection/>
    </xf>
    <xf numFmtId="3" fontId="22" fillId="4" borderId="3" xfId="0" applyNumberFormat="1" applyFont="1" applyFill="1" applyBorder="1" applyAlignment="1" applyProtection="1">
      <alignment horizontal="centerContinuous"/>
      <protection/>
    </xf>
    <xf numFmtId="3" fontId="12" fillId="8" borderId="3" xfId="0" applyNumberFormat="1" applyFont="1" applyFill="1" applyBorder="1" applyAlignment="1" applyProtection="1">
      <alignment horizontal="centerContinuous"/>
      <protection/>
    </xf>
    <xf numFmtId="3" fontId="12" fillId="4" borderId="89" xfId="0" applyNumberFormat="1" applyFont="1" applyFill="1" applyBorder="1" applyAlignment="1" applyProtection="1">
      <alignment horizontal="centerContinuous"/>
      <protection locked="0"/>
    </xf>
    <xf numFmtId="0" fontId="12" fillId="4" borderId="45" xfId="0" applyFont="1" applyFill="1" applyBorder="1" applyAlignment="1" applyProtection="1">
      <alignment/>
      <protection/>
    </xf>
    <xf numFmtId="0" fontId="12" fillId="4" borderId="0" xfId="0" applyFont="1" applyFill="1" applyBorder="1" applyAlignment="1" applyProtection="1">
      <alignment horizontal="left"/>
      <protection/>
    </xf>
    <xf numFmtId="166" fontId="12" fillId="4" borderId="0" xfId="0" applyNumberFormat="1" applyFont="1" applyFill="1" applyBorder="1" applyAlignment="1" applyProtection="1">
      <alignment/>
      <protection/>
    </xf>
    <xf numFmtId="3" fontId="12" fillId="4" borderId="89" xfId="0" applyNumberFormat="1" applyFont="1" applyFill="1" applyBorder="1" applyAlignment="1" applyProtection="1">
      <alignment horizontal="centerContinuous"/>
      <protection/>
    </xf>
    <xf numFmtId="0" fontId="0" fillId="4" borderId="13" xfId="0" applyFont="1" applyFill="1" applyBorder="1" applyAlignment="1" applyProtection="1">
      <alignment/>
      <protection/>
    </xf>
    <xf numFmtId="0" fontId="0" fillId="4" borderId="45" xfId="0" applyFont="1" applyFill="1" applyBorder="1" applyAlignment="1" applyProtection="1">
      <alignment/>
      <protection/>
    </xf>
    <xf numFmtId="0" fontId="0" fillId="4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75" xfId="0" applyFont="1" applyFill="1" applyBorder="1" applyAlignment="1" applyProtection="1">
      <alignment/>
      <protection locked="0"/>
    </xf>
    <xf numFmtId="14" fontId="1" fillId="0" borderId="0" xfId="0" applyNumberFormat="1" applyFont="1" applyFill="1" applyBorder="1" applyAlignment="1" applyProtection="1">
      <alignment horizontal="center"/>
      <protection/>
    </xf>
    <xf numFmtId="0" fontId="12" fillId="5" borderId="14" xfId="0" applyFont="1" applyFill="1" applyBorder="1" applyAlignment="1" applyProtection="1">
      <alignment horizontal="center"/>
      <protection/>
    </xf>
    <xf numFmtId="0" fontId="12" fillId="5" borderId="110" xfId="0" applyFont="1" applyFill="1" applyBorder="1" applyAlignment="1" applyProtection="1">
      <alignment horizontal="center"/>
      <protection/>
    </xf>
    <xf numFmtId="1" fontId="0" fillId="5" borderId="1" xfId="0" applyNumberFormat="1" applyFont="1" applyFill="1" applyBorder="1" applyAlignment="1" applyProtection="1">
      <alignment/>
      <protection/>
    </xf>
    <xf numFmtId="3" fontId="0" fillId="5" borderId="9" xfId="0" applyNumberFormat="1" applyFont="1" applyFill="1" applyBorder="1" applyAlignment="1" applyProtection="1">
      <alignment/>
      <protection/>
    </xf>
    <xf numFmtId="1" fontId="0" fillId="4" borderId="5" xfId="0" applyNumberFormat="1" applyFont="1" applyFill="1" applyBorder="1" applyAlignment="1" applyProtection="1">
      <alignment/>
      <protection/>
    </xf>
    <xf numFmtId="0" fontId="0" fillId="5" borderId="1" xfId="0" applyFont="1" applyFill="1" applyBorder="1" applyAlignment="1" applyProtection="1">
      <alignment/>
      <protection/>
    </xf>
    <xf numFmtId="166" fontId="0" fillId="5" borderId="9" xfId="0" applyNumberFormat="1" applyFont="1" applyFill="1" applyBorder="1" applyAlignment="1" applyProtection="1">
      <alignment/>
      <protection/>
    </xf>
    <xf numFmtId="0" fontId="0" fillId="5" borderId="1" xfId="0" applyFont="1" applyFill="1" applyBorder="1" applyAlignment="1" applyProtection="1" quotePrefix="1">
      <alignment horizontal="left"/>
      <protection/>
    </xf>
    <xf numFmtId="3" fontId="0" fillId="0" borderId="0" xfId="0" applyNumberFormat="1" applyFont="1" applyAlignment="1">
      <alignment/>
    </xf>
    <xf numFmtId="0" fontId="0" fillId="4" borderId="1" xfId="0" applyFont="1" applyFill="1" applyBorder="1" applyAlignment="1" quotePrefix="1">
      <alignment horizontal="center"/>
    </xf>
    <xf numFmtId="3" fontId="0" fillId="0" borderId="4" xfId="0" applyNumberFormat="1" applyFont="1" applyBorder="1" applyAlignment="1">
      <alignment/>
    </xf>
    <xf numFmtId="0" fontId="0" fillId="0" borderId="41" xfId="0" applyFont="1" applyBorder="1" applyAlignment="1" applyProtection="1">
      <alignment/>
      <protection/>
    </xf>
    <xf numFmtId="0" fontId="0" fillId="4" borderId="41" xfId="0" applyFont="1" applyFill="1" applyBorder="1" applyAlignment="1" applyProtection="1">
      <alignment/>
      <protection/>
    </xf>
    <xf numFmtId="1" fontId="0" fillId="4" borderId="41" xfId="0" applyNumberFormat="1" applyFont="1" applyFill="1" applyBorder="1" applyAlignment="1" applyProtection="1">
      <alignment/>
      <protection/>
    </xf>
    <xf numFmtId="166" fontId="0" fillId="4" borderId="41" xfId="0" applyNumberFormat="1" applyFont="1" applyFill="1" applyBorder="1" applyAlignment="1" applyProtection="1">
      <alignment/>
      <protection/>
    </xf>
    <xf numFmtId="3" fontId="0" fillId="9" borderId="77" xfId="0" applyNumberFormat="1" applyFont="1" applyFill="1" applyBorder="1" applyAlignment="1" applyProtection="1">
      <alignment horizontal="centerContinuous"/>
      <protection/>
    </xf>
    <xf numFmtId="0" fontId="42" fillId="0" borderId="0" xfId="0" applyFont="1" applyAlignment="1" applyProtection="1">
      <alignment horizontal="left"/>
      <protection/>
    </xf>
    <xf numFmtId="10" fontId="34" fillId="0" borderId="77" xfId="0" applyNumberFormat="1" applyFont="1" applyBorder="1" applyAlignment="1" applyProtection="1">
      <alignment/>
      <protection locked="0"/>
    </xf>
    <xf numFmtId="10" fontId="34" fillId="0" borderId="1" xfId="0" applyNumberFormat="1" applyFont="1" applyBorder="1" applyAlignment="1" applyProtection="1">
      <alignment/>
      <protection locked="0"/>
    </xf>
    <xf numFmtId="10" fontId="34" fillId="0" borderId="18" xfId="0" applyNumberFormat="1" applyFont="1" applyBorder="1" applyAlignment="1" applyProtection="1">
      <alignment/>
      <protection locked="0"/>
    </xf>
    <xf numFmtId="0" fontId="0" fillId="4" borderId="50" xfId="0" applyFont="1" applyFill="1" applyBorder="1" applyAlignment="1" applyProtection="1">
      <alignment/>
      <protection/>
    </xf>
    <xf numFmtId="0" fontId="1" fillId="3" borderId="47" xfId="0" applyFont="1" applyFill="1" applyBorder="1" applyAlignment="1" applyProtection="1">
      <alignment horizontal="center"/>
      <protection/>
    </xf>
    <xf numFmtId="0" fontId="0" fillId="4" borderId="15" xfId="0" applyFont="1" applyFill="1" applyBorder="1" applyAlignment="1" applyProtection="1">
      <alignment/>
      <protection/>
    </xf>
    <xf numFmtId="0" fontId="0" fillId="4" borderId="43" xfId="0" applyFont="1" applyFill="1" applyBorder="1" applyAlignment="1" applyProtection="1">
      <alignment/>
      <protection/>
    </xf>
    <xf numFmtId="0" fontId="0" fillId="4" borderId="38" xfId="0" applyFont="1" applyFill="1" applyBorder="1" applyAlignment="1" applyProtection="1">
      <alignment/>
      <protection/>
    </xf>
    <xf numFmtId="0" fontId="0" fillId="4" borderId="39" xfId="0" applyFont="1" applyFill="1" applyBorder="1" applyAlignment="1" applyProtection="1">
      <alignment/>
      <protection/>
    </xf>
    <xf numFmtId="0" fontId="42" fillId="4" borderId="0" xfId="0" applyFont="1" applyFill="1" applyBorder="1" applyAlignment="1" applyProtection="1">
      <alignment horizontal="right"/>
      <protection/>
    </xf>
    <xf numFmtId="0" fontId="43" fillId="4" borderId="0" xfId="0" applyFont="1" applyFill="1" applyAlignment="1">
      <alignment horizontal="center"/>
    </xf>
    <xf numFmtId="0" fontId="1" fillId="3" borderId="38" xfId="0" applyFont="1" applyFill="1" applyBorder="1" applyAlignment="1" applyProtection="1">
      <alignment horizontal="center"/>
      <protection/>
    </xf>
    <xf numFmtId="0" fontId="1" fillId="3" borderId="39" xfId="0" applyFont="1" applyFill="1" applyBorder="1" applyAlignment="1" applyProtection="1">
      <alignment horizontal="center"/>
      <protection/>
    </xf>
    <xf numFmtId="0" fontId="1" fillId="3" borderId="111" xfId="0" applyFont="1" applyFill="1" applyBorder="1" applyAlignment="1" applyProtection="1">
      <alignment horizontal="center"/>
      <protection/>
    </xf>
    <xf numFmtId="0" fontId="1" fillId="3" borderId="43" xfId="0" applyFont="1" applyFill="1" applyBorder="1" applyAlignment="1" applyProtection="1">
      <alignment horizontal="center"/>
      <protection/>
    </xf>
    <xf numFmtId="0" fontId="1" fillId="3" borderId="44" xfId="0" applyFont="1" applyFill="1" applyBorder="1" applyAlignment="1" applyProtection="1">
      <alignment horizontal="center"/>
      <protection/>
    </xf>
    <xf numFmtId="0" fontId="1" fillId="3" borderId="45" xfId="0" applyFont="1" applyFill="1" applyBorder="1" applyAlignment="1" applyProtection="1">
      <alignment horizontal="center"/>
      <protection/>
    </xf>
    <xf numFmtId="0" fontId="0" fillId="4" borderId="112" xfId="0" applyFont="1" applyFill="1" applyBorder="1" applyAlignment="1">
      <alignment/>
    </xf>
    <xf numFmtId="0" fontId="0" fillId="4" borderId="113" xfId="0" applyFont="1" applyFill="1" applyBorder="1" applyAlignment="1">
      <alignment/>
    </xf>
    <xf numFmtId="0" fontId="0" fillId="4" borderId="114" xfId="0" applyFont="1" applyFill="1" applyBorder="1" applyAlignment="1">
      <alignment/>
    </xf>
    <xf numFmtId="14" fontId="0" fillId="4" borderId="114" xfId="0" applyNumberFormat="1" applyFont="1" applyFill="1" applyBorder="1" applyAlignment="1">
      <alignment/>
    </xf>
    <xf numFmtId="0" fontId="0" fillId="4" borderId="115" xfId="0" applyFont="1" applyFill="1" applyBorder="1" applyAlignment="1">
      <alignment/>
    </xf>
    <xf numFmtId="0" fontId="0" fillId="4" borderId="43" xfId="0" applyFont="1" applyFill="1" applyBorder="1" applyAlignment="1">
      <alignment/>
    </xf>
    <xf numFmtId="0" fontId="0" fillId="4" borderId="44" xfId="0" applyFont="1" applyFill="1" applyBorder="1" applyAlignment="1">
      <alignment/>
    </xf>
    <xf numFmtId="0" fontId="0" fillId="4" borderId="116" xfId="0" applyFont="1" applyFill="1" applyBorder="1" applyAlignment="1">
      <alignment/>
    </xf>
    <xf numFmtId="0" fontId="0" fillId="4" borderId="117" xfId="0" applyFont="1" applyFill="1" applyBorder="1" applyAlignment="1">
      <alignment/>
    </xf>
    <xf numFmtId="0" fontId="0" fillId="4" borderId="118" xfId="0" applyFont="1" applyFill="1" applyBorder="1" applyAlignment="1">
      <alignment/>
    </xf>
    <xf numFmtId="0" fontId="0" fillId="4" borderId="117" xfId="0" applyFont="1" applyFill="1" applyBorder="1" applyAlignment="1">
      <alignment horizontal="left"/>
    </xf>
    <xf numFmtId="0" fontId="0" fillId="4" borderId="119" xfId="0" applyFont="1" applyFill="1" applyBorder="1" applyAlignment="1">
      <alignment horizontal="left"/>
    </xf>
    <xf numFmtId="0" fontId="0" fillId="4" borderId="120" xfId="0" applyFont="1" applyFill="1" applyBorder="1" applyAlignment="1">
      <alignment horizontal="left"/>
    </xf>
    <xf numFmtId="0" fontId="0" fillId="4" borderId="121" xfId="0" applyFont="1" applyFill="1" applyBorder="1" applyAlignment="1">
      <alignment/>
    </xf>
    <xf numFmtId="0" fontId="0" fillId="4" borderId="122" xfId="0" applyFont="1" applyFill="1" applyBorder="1" applyAlignment="1">
      <alignment horizontal="left"/>
    </xf>
    <xf numFmtId="0" fontId="0" fillId="4" borderId="113" xfId="0" applyFont="1" applyFill="1" applyBorder="1" applyAlignment="1">
      <alignment horizontal="left"/>
    </xf>
    <xf numFmtId="189" fontId="0" fillId="4" borderId="94" xfId="0" applyNumberFormat="1" applyFont="1" applyFill="1" applyBorder="1" applyAlignment="1">
      <alignment horizontal="left"/>
    </xf>
    <xf numFmtId="0" fontId="0" fillId="4" borderId="123" xfId="0" applyFont="1" applyFill="1" applyBorder="1" applyAlignment="1">
      <alignment/>
    </xf>
    <xf numFmtId="0" fontId="0" fillId="4" borderId="124" xfId="0" applyFont="1" applyFill="1" applyBorder="1" applyAlignment="1">
      <alignment/>
    </xf>
    <xf numFmtId="0" fontId="0" fillId="4" borderId="114" xfId="0" applyFont="1" applyFill="1" applyBorder="1" applyAlignment="1">
      <alignment horizontal="left"/>
    </xf>
    <xf numFmtId="0" fontId="0" fillId="4" borderId="125" xfId="0" applyFont="1" applyFill="1" applyBorder="1" applyAlignment="1">
      <alignment horizontal="left"/>
    </xf>
    <xf numFmtId="0" fontId="0" fillId="4" borderId="115" xfId="0" applyFont="1" applyFill="1" applyBorder="1" applyAlignment="1">
      <alignment horizontal="left"/>
    </xf>
    <xf numFmtId="0" fontId="0" fillId="4" borderId="52" xfId="0" applyFont="1" applyFill="1" applyBorder="1" applyAlignment="1">
      <alignment/>
    </xf>
    <xf numFmtId="0" fontId="0" fillId="4" borderId="0" xfId="0" applyFont="1" applyFill="1" applyBorder="1" applyAlignment="1">
      <alignment horizontal="left"/>
    </xf>
    <xf numFmtId="0" fontId="0" fillId="4" borderId="53" xfId="0" applyFont="1" applyFill="1" applyBorder="1" applyAlignment="1">
      <alignment horizontal="left"/>
    </xf>
    <xf numFmtId="0" fontId="0" fillId="4" borderId="41" xfId="0" applyFont="1" applyFill="1" applyBorder="1" applyAlignment="1">
      <alignment/>
    </xf>
    <xf numFmtId="0" fontId="0" fillId="4" borderId="41" xfId="0" applyFont="1" applyFill="1" applyBorder="1" applyAlignment="1">
      <alignment horizontal="left"/>
    </xf>
    <xf numFmtId="0" fontId="0" fillId="4" borderId="51" xfId="0" applyFont="1" applyFill="1" applyBorder="1" applyAlignment="1">
      <alignment horizontal="left"/>
    </xf>
    <xf numFmtId="0" fontId="0" fillId="4" borderId="43" xfId="0" applyFont="1" applyFill="1" applyBorder="1" applyAlignment="1">
      <alignment horizontal="left"/>
    </xf>
    <xf numFmtId="0" fontId="0" fillId="4" borderId="44" xfId="0" applyFont="1" applyFill="1" applyBorder="1" applyAlignment="1">
      <alignment horizontal="left"/>
    </xf>
    <xf numFmtId="0" fontId="0" fillId="4" borderId="126" xfId="0" applyFont="1" applyFill="1" applyBorder="1" applyAlignment="1">
      <alignment horizontal="left"/>
    </xf>
    <xf numFmtId="0" fontId="0" fillId="4" borderId="96" xfId="0" applyFont="1" applyFill="1" applyBorder="1" applyAlignment="1">
      <alignment horizontal="left"/>
    </xf>
    <xf numFmtId="0" fontId="0" fillId="4" borderId="112" xfId="0" applyFont="1" applyFill="1" applyBorder="1" applyAlignment="1">
      <alignment horizontal="left"/>
    </xf>
    <xf numFmtId="0" fontId="0" fillId="4" borderId="121" xfId="0" applyFont="1" applyFill="1" applyBorder="1" applyAlignment="1">
      <alignment horizontal="left"/>
    </xf>
    <xf numFmtId="0" fontId="0" fillId="4" borderId="127" xfId="0" applyFont="1" applyFill="1" applyBorder="1" applyAlignment="1">
      <alignment horizontal="left"/>
    </xf>
    <xf numFmtId="0" fontId="0" fillId="4" borderId="53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5" xfId="0" applyFont="1" applyFill="1" applyBorder="1" applyAlignment="1">
      <alignment/>
    </xf>
    <xf numFmtId="0" fontId="0" fillId="4" borderId="79" xfId="0" applyFont="1" applyFill="1" applyBorder="1" applyAlignment="1">
      <alignment/>
    </xf>
    <xf numFmtId="0" fontId="0" fillId="4" borderId="20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0" fillId="4" borderId="60" xfId="0" applyFont="1" applyFill="1" applyBorder="1" applyAlignment="1">
      <alignment/>
    </xf>
    <xf numFmtId="0" fontId="0" fillId="4" borderId="128" xfId="0" applyFont="1" applyFill="1" applyBorder="1" applyAlignment="1">
      <alignment/>
    </xf>
    <xf numFmtId="0" fontId="0" fillId="4" borderId="8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4" borderId="83" xfId="0" applyFont="1" applyFill="1" applyBorder="1" applyAlignment="1">
      <alignment/>
    </xf>
    <xf numFmtId="0" fontId="0" fillId="4" borderId="128" xfId="0" applyFont="1" applyFill="1" applyBorder="1" applyAlignment="1">
      <alignment horizontal="right"/>
    </xf>
    <xf numFmtId="0" fontId="0" fillId="4" borderId="129" xfId="0" applyFont="1" applyFill="1" applyBorder="1" applyAlignment="1">
      <alignment/>
    </xf>
    <xf numFmtId="0" fontId="0" fillId="4" borderId="15" xfId="0" applyFont="1" applyFill="1" applyBorder="1" applyAlignment="1">
      <alignment/>
    </xf>
    <xf numFmtId="0" fontId="46" fillId="0" borderId="0" xfId="0" applyFont="1" applyAlignment="1" applyProtection="1">
      <alignment horizontal="center"/>
      <protection/>
    </xf>
    <xf numFmtId="0" fontId="11" fillId="0" borderId="75" xfId="0" applyFont="1" applyFill="1" applyBorder="1" applyAlignment="1" applyProtection="1">
      <alignment horizontal="left"/>
      <protection locked="0"/>
    </xf>
    <xf numFmtId="0" fontId="11" fillId="0" borderId="8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1952625</xdr:colOff>
      <xdr:row>37</xdr:row>
      <xdr:rowOff>104775</xdr:rowOff>
    </xdr:from>
    <xdr:to>
      <xdr:col>1</xdr:col>
      <xdr:colOff>2133600</xdr:colOff>
      <xdr:row>37</xdr:row>
      <xdr:rowOff>104775</xdr:rowOff>
    </xdr:to>
    <xdr:sp>
      <xdr:nvSpPr>
        <xdr:cNvPr id="1" name="Line 2"/>
        <xdr:cNvSpPr>
          <a:spLocks/>
        </xdr:cNvSpPr>
      </xdr:nvSpPr>
      <xdr:spPr>
        <a:xfrm>
          <a:off x="2609850" y="7286625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1952625</xdr:colOff>
      <xdr:row>35</xdr:row>
      <xdr:rowOff>0</xdr:rowOff>
    </xdr:from>
    <xdr:to>
      <xdr:col>1</xdr:col>
      <xdr:colOff>2133600</xdr:colOff>
      <xdr:row>35</xdr:row>
      <xdr:rowOff>0</xdr:rowOff>
    </xdr:to>
    <xdr:sp>
      <xdr:nvSpPr>
        <xdr:cNvPr id="2" name="Line 3"/>
        <xdr:cNvSpPr>
          <a:spLocks/>
        </xdr:cNvSpPr>
      </xdr:nvSpPr>
      <xdr:spPr>
        <a:xfrm>
          <a:off x="2609850" y="680085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35</xdr:row>
      <xdr:rowOff>19050</xdr:rowOff>
    </xdr:from>
    <xdr:to>
      <xdr:col>6</xdr:col>
      <xdr:colOff>400050</xdr:colOff>
      <xdr:row>35</xdr:row>
      <xdr:rowOff>171450</xdr:rowOff>
    </xdr:to>
    <xdr:sp>
      <xdr:nvSpPr>
        <xdr:cNvPr id="3" name="AutoShape 4"/>
        <xdr:cNvSpPr>
          <a:spLocks/>
        </xdr:cNvSpPr>
      </xdr:nvSpPr>
      <xdr:spPr>
        <a:xfrm>
          <a:off x="5886450" y="6819900"/>
          <a:ext cx="114300" cy="1524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SYDDUCT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SOFFICE\EXCEL\SYDDUCT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</sheetNames>
    <sheetDataSet>
      <sheetData sheetId="0">
        <row r="1">
          <cell r="B1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print"/>
    </sheetNames>
    <sheetDataSet>
      <sheetData sheetId="0">
        <row r="1">
          <cell r="B1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1">
      <selection activeCell="C4" sqref="C4"/>
    </sheetView>
  </sheetViews>
  <sheetFormatPr defaultColWidth="9.140625" defaultRowHeight="12.75"/>
  <cols>
    <col min="1" max="4" width="9.140625" style="16" customWidth="1"/>
    <col min="5" max="5" width="10.8515625" style="16" customWidth="1"/>
    <col min="6" max="6" width="11.57421875" style="16" customWidth="1"/>
    <col min="7" max="7" width="10.7109375" style="16" customWidth="1"/>
    <col min="8" max="8" width="11.00390625" style="16" customWidth="1"/>
    <col min="9" max="9" width="10.7109375" style="16" customWidth="1"/>
    <col min="10" max="16384" width="9.140625" style="16" customWidth="1"/>
  </cols>
  <sheetData>
    <row r="1" spans="1:9" ht="12.75">
      <c r="A1" s="81"/>
      <c r="B1" s="81"/>
      <c r="C1" s="81"/>
      <c r="D1" s="81"/>
      <c r="E1" s="81"/>
      <c r="F1" s="81"/>
      <c r="G1" s="81"/>
      <c r="H1" s="81"/>
      <c r="I1" s="81"/>
    </row>
    <row r="2" spans="1:9" ht="18">
      <c r="A2" s="1032" t="s">
        <v>834</v>
      </c>
      <c r="B2" s="1032"/>
      <c r="C2" s="1032"/>
      <c r="D2" s="1032"/>
      <c r="E2" s="1032"/>
      <c r="F2" s="1032"/>
      <c r="G2" s="1032"/>
      <c r="H2" s="1032"/>
      <c r="I2" s="1032"/>
    </row>
    <row r="3" spans="1:9" ht="12" customHeight="1" thickBot="1">
      <c r="A3" s="81"/>
      <c r="B3" s="81"/>
      <c r="C3" s="81"/>
      <c r="D3" s="81"/>
      <c r="E3" s="81"/>
      <c r="F3" s="81"/>
      <c r="G3" s="81"/>
      <c r="H3" s="81"/>
      <c r="I3" s="81"/>
    </row>
    <row r="4" spans="1:9" ht="12.75">
      <c r="A4" s="860" t="s">
        <v>0</v>
      </c>
      <c r="B4" s="1064"/>
      <c r="C4" s="869" t="str">
        <f>Summary!B1</f>
        <v> </v>
      </c>
      <c r="D4" s="869"/>
      <c r="E4" s="869"/>
      <c r="F4" s="869"/>
      <c r="G4" s="869"/>
      <c r="H4" s="869"/>
      <c r="I4" s="1039"/>
    </row>
    <row r="5" spans="1:9" ht="12.75">
      <c r="A5" s="861" t="s">
        <v>835</v>
      </c>
      <c r="B5" s="912"/>
      <c r="C5" s="1047"/>
      <c r="D5" s="873"/>
      <c r="E5" s="873"/>
      <c r="F5" s="873"/>
      <c r="G5" s="873"/>
      <c r="H5" s="873"/>
      <c r="I5" s="1040"/>
    </row>
    <row r="6" spans="1:9" ht="12.75">
      <c r="A6" s="861" t="s">
        <v>836</v>
      </c>
      <c r="B6" s="912"/>
      <c r="C6" s="1041" t="str">
        <f>Summary!G2</f>
        <v> </v>
      </c>
      <c r="D6" s="1041"/>
      <c r="E6" s="1041"/>
      <c r="F6" s="862" t="s">
        <v>7</v>
      </c>
      <c r="G6" s="1042">
        <f ca="1">TODAY()</f>
        <v>37300</v>
      </c>
      <c r="H6" s="863" t="s">
        <v>837</v>
      </c>
      <c r="I6" s="1043"/>
    </row>
    <row r="7" spans="1:9" ht="13.5" thickBot="1">
      <c r="A7" s="864" t="s">
        <v>13</v>
      </c>
      <c r="B7" s="1044"/>
      <c r="C7" s="1044"/>
      <c r="D7" s="1044"/>
      <c r="E7" s="1044"/>
      <c r="F7" s="865" t="s">
        <v>838</v>
      </c>
      <c r="G7" s="1044"/>
      <c r="H7" s="865" t="s">
        <v>839</v>
      </c>
      <c r="I7" s="1045"/>
    </row>
    <row r="8" spans="1:9" ht="12.75">
      <c r="A8" s="1046" t="s">
        <v>840</v>
      </c>
      <c r="B8" s="1047"/>
      <c r="C8" s="1047"/>
      <c r="D8" s="1047"/>
      <c r="E8" s="1048"/>
      <c r="F8" s="1049" t="s">
        <v>841</v>
      </c>
      <c r="G8" s="1049"/>
      <c r="H8" s="1050"/>
      <c r="I8" s="1051"/>
    </row>
    <row r="9" spans="1:9" ht="12.75">
      <c r="A9" s="872" t="s">
        <v>842</v>
      </c>
      <c r="B9" s="873"/>
      <c r="C9" s="873"/>
      <c r="D9" s="873"/>
      <c r="E9" s="1052"/>
      <c r="F9" s="866" t="s">
        <v>843</v>
      </c>
      <c r="G9" s="866"/>
      <c r="H9" s="1053"/>
      <c r="I9" s="1054"/>
    </row>
    <row r="10" spans="1:9" ht="12.75">
      <c r="A10" s="872" t="s">
        <v>844</v>
      </c>
      <c r="B10" s="873"/>
      <c r="C10" s="873"/>
      <c r="D10" s="873"/>
      <c r="E10" s="1052"/>
      <c r="F10" s="866" t="s">
        <v>845</v>
      </c>
      <c r="G10" s="866"/>
      <c r="H10" s="1053"/>
      <c r="I10" s="1054"/>
    </row>
    <row r="11" spans="1:9" ht="12.75">
      <c r="A11" s="872" t="s">
        <v>846</v>
      </c>
      <c r="B11" s="873"/>
      <c r="C11" s="873"/>
      <c r="D11" s="873"/>
      <c r="E11" s="1052"/>
      <c r="F11" s="866" t="s">
        <v>847</v>
      </c>
      <c r="G11" s="866"/>
      <c r="H11" s="1053"/>
      <c r="I11" s="1054"/>
    </row>
    <row r="12" spans="1:9" ht="12.75">
      <c r="A12" s="872" t="s">
        <v>848</v>
      </c>
      <c r="B12" s="873"/>
      <c r="C12" s="873"/>
      <c r="D12" s="873"/>
      <c r="E12" s="1052"/>
      <c r="F12" s="866" t="s">
        <v>849</v>
      </c>
      <c r="G12" s="866"/>
      <c r="H12" s="1053"/>
      <c r="I12" s="1054"/>
    </row>
    <row r="13" spans="1:9" ht="12.75">
      <c r="A13" s="872" t="s">
        <v>850</v>
      </c>
      <c r="B13" s="873"/>
      <c r="C13" s="873"/>
      <c r="D13" s="873"/>
      <c r="E13" s="1052"/>
      <c r="F13" s="1055">
        <v>0.025</v>
      </c>
      <c r="G13" s="866"/>
      <c r="H13" s="1053"/>
      <c r="I13" s="1054"/>
    </row>
    <row r="14" spans="1:9" ht="12.75">
      <c r="A14" s="872" t="s">
        <v>851</v>
      </c>
      <c r="B14" s="873"/>
      <c r="C14" s="873"/>
      <c r="D14" s="873"/>
      <c r="E14" s="1052"/>
      <c r="F14" s="1055">
        <v>0.025</v>
      </c>
      <c r="G14" s="866"/>
      <c r="H14" s="1053"/>
      <c r="I14" s="1054"/>
    </row>
    <row r="15" spans="1:9" ht="12.75">
      <c r="A15" s="872" t="s">
        <v>852</v>
      </c>
      <c r="B15" s="873"/>
      <c r="C15" s="873"/>
      <c r="D15" s="873"/>
      <c r="E15" s="1052"/>
      <c r="F15" s="866" t="s">
        <v>853</v>
      </c>
      <c r="G15" s="866"/>
      <c r="H15" s="1053"/>
      <c r="I15" s="1054"/>
    </row>
    <row r="16" spans="1:9" ht="12.75">
      <c r="A16" s="872" t="s">
        <v>854</v>
      </c>
      <c r="B16" s="873"/>
      <c r="C16" s="873"/>
      <c r="D16" s="873"/>
      <c r="E16" s="1052"/>
      <c r="F16" s="866" t="s">
        <v>855</v>
      </c>
      <c r="G16" s="866"/>
      <c r="H16" s="1053"/>
      <c r="I16" s="1054"/>
    </row>
    <row r="17" spans="1:9" ht="12.75">
      <c r="A17" s="872" t="s">
        <v>856</v>
      </c>
      <c r="B17" s="873"/>
      <c r="C17" s="873"/>
      <c r="D17" s="873"/>
      <c r="E17" s="1052"/>
      <c r="F17" s="866" t="s">
        <v>857</v>
      </c>
      <c r="G17" s="866"/>
      <c r="H17" s="1053"/>
      <c r="I17" s="1054"/>
    </row>
    <row r="18" spans="1:9" ht="12.75">
      <c r="A18" s="872" t="s">
        <v>858</v>
      </c>
      <c r="B18" s="873"/>
      <c r="C18" s="873"/>
      <c r="D18" s="873"/>
      <c r="E18" s="1052"/>
      <c r="F18" s="866" t="s">
        <v>859</v>
      </c>
      <c r="G18" s="866"/>
      <c r="H18" s="1053"/>
      <c r="I18" s="1054"/>
    </row>
    <row r="19" spans="1:9" ht="12.75">
      <c r="A19" s="872" t="s">
        <v>860</v>
      </c>
      <c r="B19" s="873"/>
      <c r="C19" s="873"/>
      <c r="D19" s="873"/>
      <c r="E19" s="1052"/>
      <c r="F19" s="866" t="s">
        <v>857</v>
      </c>
      <c r="G19" s="866"/>
      <c r="H19" s="1053"/>
      <c r="I19" s="1054"/>
    </row>
    <row r="20" spans="1:9" ht="12.75">
      <c r="A20" s="872" t="s">
        <v>861</v>
      </c>
      <c r="B20" s="873"/>
      <c r="C20" s="873"/>
      <c r="D20" s="873"/>
      <c r="E20" s="1052"/>
      <c r="F20" s="866" t="s">
        <v>862</v>
      </c>
      <c r="G20" s="866"/>
      <c r="H20" s="1053"/>
      <c r="I20" s="1054"/>
    </row>
    <row r="21" spans="1:9" ht="12.75">
      <c r="A21" s="872" t="s">
        <v>863</v>
      </c>
      <c r="B21" s="873"/>
      <c r="C21" s="873"/>
      <c r="D21" s="873"/>
      <c r="E21" s="1052"/>
      <c r="F21" s="866" t="s">
        <v>864</v>
      </c>
      <c r="G21" s="866"/>
      <c r="H21" s="1053"/>
      <c r="I21" s="1054"/>
    </row>
    <row r="22" spans="1:9" ht="12.75">
      <c r="A22" s="872" t="s">
        <v>865</v>
      </c>
      <c r="B22" s="873"/>
      <c r="C22" s="873"/>
      <c r="D22" s="873"/>
      <c r="E22" s="1052"/>
      <c r="F22" s="866" t="s">
        <v>866</v>
      </c>
      <c r="G22" s="866"/>
      <c r="H22" s="1053"/>
      <c r="I22" s="1054"/>
    </row>
    <row r="23" spans="1:9" ht="12.75">
      <c r="A23" s="1056" t="s">
        <v>867</v>
      </c>
      <c r="B23" s="1041"/>
      <c r="C23" s="1041"/>
      <c r="D23" s="1041"/>
      <c r="E23" s="1057"/>
      <c r="F23" s="1058"/>
      <c r="G23" s="1058"/>
      <c r="H23" s="1059"/>
      <c r="I23" s="1060"/>
    </row>
    <row r="24" spans="1:9" ht="13.5" thickBot="1">
      <c r="A24" s="1061"/>
      <c r="B24" s="912"/>
      <c r="C24" s="912"/>
      <c r="D24" s="912"/>
      <c r="E24" s="912"/>
      <c r="F24" s="1062"/>
      <c r="G24" s="1062"/>
      <c r="H24" s="1062"/>
      <c r="I24" s="1063"/>
    </row>
    <row r="25" spans="1:9" ht="12.75">
      <c r="A25" s="860"/>
      <c r="B25" s="867"/>
      <c r="C25" s="867"/>
      <c r="D25" s="867"/>
      <c r="E25" s="1064"/>
      <c r="F25" s="1065"/>
      <c r="G25" s="1065"/>
      <c r="H25" s="1065"/>
      <c r="I25" s="1066"/>
    </row>
    <row r="26" spans="1:9" ht="12.75">
      <c r="A26" s="861" t="s">
        <v>868</v>
      </c>
      <c r="B26" s="863"/>
      <c r="C26" s="863"/>
      <c r="D26" s="863"/>
      <c r="E26" s="912"/>
      <c r="F26" s="1062"/>
      <c r="G26" s="1062"/>
      <c r="H26" s="1062"/>
      <c r="I26" s="1063"/>
    </row>
    <row r="27" spans="1:9" ht="13.5" thickBot="1">
      <c r="A27" s="861"/>
      <c r="B27" s="863"/>
      <c r="C27" s="863"/>
      <c r="D27" s="865"/>
      <c r="E27" s="1044"/>
      <c r="F27" s="1067"/>
      <c r="G27" s="1067"/>
      <c r="H27" s="1067"/>
      <c r="I27" s="1068"/>
    </row>
    <row r="28" spans="1:9" ht="12.75">
      <c r="A28" s="868" t="s">
        <v>869</v>
      </c>
      <c r="B28" s="869"/>
      <c r="C28" s="869"/>
      <c r="D28" s="870"/>
      <c r="E28" s="870"/>
      <c r="F28" s="871">
        <f>Summary!F12</f>
        <v>0</v>
      </c>
      <c r="G28" s="1069"/>
      <c r="H28" s="1070"/>
      <c r="I28" s="1071"/>
    </row>
    <row r="29" spans="1:9" ht="12.75">
      <c r="A29" s="872" t="s">
        <v>870</v>
      </c>
      <c r="B29" s="873"/>
      <c r="C29" s="873"/>
      <c r="D29" s="874"/>
      <c r="E29" s="874"/>
      <c r="F29" s="875" t="s">
        <v>896</v>
      </c>
      <c r="G29" s="1072"/>
      <c r="H29" s="866"/>
      <c r="I29" s="1054"/>
    </row>
    <row r="30" spans="1:9" ht="12.75">
      <c r="A30" s="872" t="s">
        <v>871</v>
      </c>
      <c r="B30" s="873"/>
      <c r="C30" s="873"/>
      <c r="D30" s="874"/>
      <c r="E30" s="874"/>
      <c r="F30" s="875"/>
      <c r="G30" s="1072"/>
      <c r="H30" s="866"/>
      <c r="I30" s="1054"/>
    </row>
    <row r="31" spans="1:9" ht="12.75">
      <c r="A31" s="872" t="s">
        <v>872</v>
      </c>
      <c r="B31" s="873"/>
      <c r="C31" s="873"/>
      <c r="D31" s="874"/>
      <c r="E31" s="874"/>
      <c r="F31" s="875"/>
      <c r="G31" s="1072"/>
      <c r="H31" s="866"/>
      <c r="I31" s="1054"/>
    </row>
    <row r="32" spans="1:9" ht="12.75">
      <c r="A32" s="872" t="s">
        <v>873</v>
      </c>
      <c r="B32" s="873"/>
      <c r="C32" s="873"/>
      <c r="D32" s="874"/>
      <c r="E32" s="874"/>
      <c r="F32" s="875"/>
      <c r="G32" s="1072"/>
      <c r="H32" s="866"/>
      <c r="I32" s="1054"/>
    </row>
    <row r="33" spans="1:9" ht="12.75">
      <c r="A33" s="872" t="s">
        <v>68</v>
      </c>
      <c r="B33" s="873"/>
      <c r="C33" s="876">
        <v>0.1</v>
      </c>
      <c r="D33" s="874"/>
      <c r="E33" s="874"/>
      <c r="F33" s="875"/>
      <c r="G33" s="1072"/>
      <c r="H33" s="866"/>
      <c r="I33" s="1054"/>
    </row>
    <row r="34" spans="1:9" ht="16.5" thickBot="1">
      <c r="A34" s="877" t="s">
        <v>874</v>
      </c>
      <c r="B34" s="878"/>
      <c r="C34" s="878"/>
      <c r="D34" s="879"/>
      <c r="E34" s="879"/>
      <c r="F34" s="880"/>
      <c r="G34" s="1073"/>
      <c r="H34" s="881" t="s">
        <v>875</v>
      </c>
      <c r="I34" s="882">
        <f>F34*0.1</f>
        <v>0</v>
      </c>
    </row>
    <row r="35" spans="1:9" ht="12.75">
      <c r="A35" s="1061"/>
      <c r="B35" s="912"/>
      <c r="C35" s="912"/>
      <c r="D35" s="912"/>
      <c r="E35" s="912"/>
      <c r="F35" s="912"/>
      <c r="G35" s="912"/>
      <c r="H35" s="912"/>
      <c r="I35" s="1074"/>
    </row>
    <row r="36" spans="1:9" ht="12.75">
      <c r="A36" s="1061"/>
      <c r="B36" s="912"/>
      <c r="C36" s="912"/>
      <c r="D36" s="912"/>
      <c r="E36" s="912"/>
      <c r="F36" s="912"/>
      <c r="G36" s="912"/>
      <c r="H36" s="912"/>
      <c r="I36" s="1074"/>
    </row>
    <row r="37" spans="1:9" ht="12.75">
      <c r="A37" s="1061"/>
      <c r="B37" s="912"/>
      <c r="C37" s="912"/>
      <c r="D37" s="912"/>
      <c r="E37" s="912"/>
      <c r="F37" s="912"/>
      <c r="G37" s="912"/>
      <c r="H37" s="912"/>
      <c r="I37" s="1074"/>
    </row>
    <row r="38" spans="1:9" ht="12.75">
      <c r="A38" s="1075"/>
      <c r="B38" s="1076"/>
      <c r="C38" s="1076"/>
      <c r="D38" s="1076"/>
      <c r="E38" s="1076"/>
      <c r="F38" s="883" t="s">
        <v>838</v>
      </c>
      <c r="G38" s="1077"/>
      <c r="H38" s="883" t="s">
        <v>839</v>
      </c>
      <c r="I38" s="1078"/>
    </row>
    <row r="39" spans="1:9" ht="15.75">
      <c r="A39" s="884" t="s">
        <v>876</v>
      </c>
      <c r="B39" s="885"/>
      <c r="C39" s="885"/>
      <c r="D39" s="885"/>
      <c r="E39" s="1079"/>
      <c r="F39" s="1080" t="s">
        <v>877</v>
      </c>
      <c r="G39" s="1080" t="s">
        <v>878</v>
      </c>
      <c r="H39" s="1080" t="s">
        <v>877</v>
      </c>
      <c r="I39" s="1081" t="s">
        <v>878</v>
      </c>
    </row>
    <row r="40" spans="1:9" ht="12.75">
      <c r="A40" s="926"/>
      <c r="B40" s="912"/>
      <c r="C40" s="912"/>
      <c r="D40" s="912"/>
      <c r="E40" s="1079"/>
      <c r="F40" s="1080"/>
      <c r="G40" s="1080"/>
      <c r="H40" s="1080"/>
      <c r="I40" s="1081"/>
    </row>
    <row r="41" spans="1:9" ht="12.75">
      <c r="A41" s="1082" t="s">
        <v>879</v>
      </c>
      <c r="B41" s="1083"/>
      <c r="C41" s="1083"/>
      <c r="D41" s="1083"/>
      <c r="E41" s="1077"/>
      <c r="F41" s="1084"/>
      <c r="G41" s="1084"/>
      <c r="H41" s="1084"/>
      <c r="I41" s="1085"/>
    </row>
    <row r="42" spans="1:9" ht="12.75">
      <c r="A42" s="1086"/>
      <c r="B42" s="1083"/>
      <c r="C42" s="1083" t="s">
        <v>880</v>
      </c>
      <c r="D42" s="1083"/>
      <c r="E42" s="1077"/>
      <c r="F42" s="1084"/>
      <c r="G42" s="1084"/>
      <c r="H42" s="1084"/>
      <c r="I42" s="1085"/>
    </row>
    <row r="43" spans="1:9" ht="12.75">
      <c r="A43" s="1082"/>
      <c r="B43" s="1083"/>
      <c r="C43" s="1083" t="s">
        <v>881</v>
      </c>
      <c r="D43" s="1083"/>
      <c r="E43" s="1077"/>
      <c r="F43" s="1084"/>
      <c r="G43" s="1084"/>
      <c r="H43" s="1084"/>
      <c r="I43" s="1085"/>
    </row>
    <row r="44" spans="1:9" ht="12.75">
      <c r="A44" s="1082" t="s">
        <v>882</v>
      </c>
      <c r="B44" s="1083"/>
      <c r="C44" s="1083"/>
      <c r="D44" s="1083"/>
      <c r="E44" s="1077"/>
      <c r="F44" s="1084"/>
      <c r="G44" s="1084"/>
      <c r="H44" s="1084"/>
      <c r="I44" s="1085"/>
    </row>
    <row r="45" spans="1:9" ht="12.75">
      <c r="A45" s="1082" t="s">
        <v>883</v>
      </c>
      <c r="B45" s="1083"/>
      <c r="C45" s="1083"/>
      <c r="D45" s="1083"/>
      <c r="E45" s="1077"/>
      <c r="F45" s="1084"/>
      <c r="G45" s="1084"/>
      <c r="H45" s="1084"/>
      <c r="I45" s="1085"/>
    </row>
    <row r="46" spans="1:9" ht="12.75">
      <c r="A46" s="1082" t="s">
        <v>884</v>
      </c>
      <c r="B46" s="1083"/>
      <c r="C46" s="1083"/>
      <c r="D46" s="1083"/>
      <c r="E46" s="1077"/>
      <c r="F46" s="1084"/>
      <c r="G46" s="1084"/>
      <c r="H46" s="1084"/>
      <c r="I46" s="1085"/>
    </row>
    <row r="47" spans="1:9" ht="12.75">
      <c r="A47" s="1082" t="s">
        <v>885</v>
      </c>
      <c r="B47" s="1083"/>
      <c r="C47" s="1083"/>
      <c r="D47" s="1083"/>
      <c r="E47" s="1077"/>
      <c r="F47" s="1084"/>
      <c r="G47" s="1084"/>
      <c r="H47" s="1084"/>
      <c r="I47" s="1085"/>
    </row>
    <row r="48" spans="1:9" ht="12.75">
      <c r="A48" s="1082" t="s">
        <v>886</v>
      </c>
      <c r="B48" s="1083"/>
      <c r="C48" s="1083"/>
      <c r="D48" s="1083"/>
      <c r="E48" s="1077"/>
      <c r="F48" s="1084"/>
      <c r="G48" s="1084"/>
      <c r="H48" s="1084"/>
      <c r="I48" s="1085"/>
    </row>
    <row r="49" spans="1:9" ht="12.75">
      <c r="A49" s="1082" t="s">
        <v>887</v>
      </c>
      <c r="B49" s="1083"/>
      <c r="C49" s="1083" t="s">
        <v>888</v>
      </c>
      <c r="D49" s="1083"/>
      <c r="E49" s="1077"/>
      <c r="F49" s="1084"/>
      <c r="G49" s="1084"/>
      <c r="H49" s="1084"/>
      <c r="I49" s="1085"/>
    </row>
    <row r="50" spans="1:9" ht="12.75">
      <c r="A50" s="1082"/>
      <c r="B50" s="1083"/>
      <c r="C50" s="1083" t="s">
        <v>889</v>
      </c>
      <c r="D50" s="1083"/>
      <c r="E50" s="1077"/>
      <c r="F50" s="1084"/>
      <c r="G50" s="1084"/>
      <c r="H50" s="1084"/>
      <c r="I50" s="1085"/>
    </row>
    <row r="51" spans="1:9" ht="12.75">
      <c r="A51" s="1082"/>
      <c r="B51" s="1083"/>
      <c r="C51" s="1083" t="s">
        <v>890</v>
      </c>
      <c r="D51" s="1083"/>
      <c r="E51" s="1077"/>
      <c r="F51" s="1084"/>
      <c r="G51" s="1084"/>
      <c r="H51" s="1084"/>
      <c r="I51" s="1085"/>
    </row>
    <row r="52" spans="1:9" ht="12.75">
      <c r="A52" s="1082" t="s">
        <v>891</v>
      </c>
      <c r="B52" s="1083"/>
      <c r="C52" s="1083"/>
      <c r="D52" s="1083"/>
      <c r="E52" s="1077"/>
      <c r="F52" s="1084"/>
      <c r="G52" s="1084"/>
      <c r="H52" s="1084"/>
      <c r="I52" s="1085"/>
    </row>
    <row r="53" spans="1:9" ht="12.75">
      <c r="A53" s="1082" t="s">
        <v>892</v>
      </c>
      <c r="B53" s="1083"/>
      <c r="C53" s="1083"/>
      <c r="D53" s="1083"/>
      <c r="E53" s="1077"/>
      <c r="F53" s="1084"/>
      <c r="G53" s="1084"/>
      <c r="H53" s="1084"/>
      <c r="I53" s="1085"/>
    </row>
    <row r="54" spans="1:9" ht="12.75">
      <c r="A54" s="1082" t="s">
        <v>893</v>
      </c>
      <c r="B54" s="1083"/>
      <c r="C54" s="1083"/>
      <c r="D54" s="1083"/>
      <c r="E54" s="1077"/>
      <c r="F54" s="1084"/>
      <c r="G54" s="1084"/>
      <c r="H54" s="1084"/>
      <c r="I54" s="1085"/>
    </row>
    <row r="55" spans="1:9" ht="12.75">
      <c r="A55" s="1061"/>
      <c r="B55" s="912"/>
      <c r="C55" s="912"/>
      <c r="D55" s="912"/>
      <c r="E55" s="912"/>
      <c r="F55" s="912"/>
      <c r="G55" s="912"/>
      <c r="H55" s="912"/>
      <c r="I55" s="1074"/>
    </row>
    <row r="56" spans="1:9" ht="12.75">
      <c r="A56" s="1061"/>
      <c r="B56" s="912"/>
      <c r="C56" s="912"/>
      <c r="D56" s="912"/>
      <c r="E56" s="912"/>
      <c r="F56" s="912"/>
      <c r="G56" s="912"/>
      <c r="H56" s="912"/>
      <c r="I56" s="1074"/>
    </row>
    <row r="57" spans="1:9" ht="12.75">
      <c r="A57" s="861" t="s">
        <v>894</v>
      </c>
      <c r="B57" s="912"/>
      <c r="C57" s="1087"/>
      <c r="D57" s="862" t="s">
        <v>7</v>
      </c>
      <c r="E57" s="1087"/>
      <c r="F57" s="912"/>
      <c r="G57" s="912"/>
      <c r="H57" s="912"/>
      <c r="I57" s="1074"/>
    </row>
    <row r="58" spans="1:9" ht="12.75">
      <c r="A58" s="861" t="s">
        <v>895</v>
      </c>
      <c r="B58" s="912"/>
      <c r="C58" s="1087"/>
      <c r="D58" s="862" t="s">
        <v>7</v>
      </c>
      <c r="E58" s="1087"/>
      <c r="F58" s="912"/>
      <c r="G58" s="912"/>
      <c r="H58" s="912"/>
      <c r="I58" s="1074"/>
    </row>
    <row r="59" spans="1:9" ht="12.75">
      <c r="A59" s="1061"/>
      <c r="B59" s="912"/>
      <c r="C59" s="912"/>
      <c r="D59" s="912"/>
      <c r="E59" s="912"/>
      <c r="F59" s="912"/>
      <c r="G59" s="912"/>
      <c r="H59" s="912"/>
      <c r="I59" s="1074"/>
    </row>
    <row r="60" spans="1:9" ht="13.5" thickBot="1">
      <c r="A60" s="1088"/>
      <c r="B60" s="1044"/>
      <c r="C60" s="1044"/>
      <c r="D60" s="1044"/>
      <c r="E60" s="1044"/>
      <c r="F60" s="1044"/>
      <c r="G60" s="1044"/>
      <c r="H60" s="1044"/>
      <c r="I60" s="1045"/>
    </row>
  </sheetData>
  <mergeCells count="1">
    <mergeCell ref="A2:I2"/>
  </mergeCells>
  <printOptions/>
  <pageMargins left="0.7480314960629921" right="0.35433070866141736" top="0.5905511811023623" bottom="0.3937007874015748" header="0.5118110236220472" footer="0.5118110236220472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9"/>
  <sheetViews>
    <sheetView showGridLines="0" zoomScale="90" zoomScaleNormal="90" workbookViewId="0" topLeftCell="A1">
      <pane ySplit="4" topLeftCell="BM5" activePane="bottomLeft" state="frozen"/>
      <selection pane="topLeft" activeCell="A1" sqref="A1"/>
      <selection pane="bottomLeft" activeCell="C1" sqref="C1"/>
    </sheetView>
  </sheetViews>
  <sheetFormatPr defaultColWidth="9.140625" defaultRowHeight="12.75"/>
  <cols>
    <col min="1" max="1" width="6.28125" style="0" customWidth="1"/>
    <col min="2" max="2" width="4.57421875" style="0" customWidth="1"/>
    <col min="3" max="3" width="26.57421875" style="0" customWidth="1"/>
    <col min="4" max="4" width="9.28125" style="0" customWidth="1"/>
    <col min="5" max="6" width="9.00390625" style="0" customWidth="1"/>
    <col min="7" max="7" width="8.57421875" style="0" customWidth="1"/>
    <col min="8" max="8" width="8.421875" style="0" customWidth="1"/>
    <col min="9" max="9" width="8.8515625" style="0" customWidth="1"/>
    <col min="11" max="11" width="11.00390625" style="0" customWidth="1"/>
  </cols>
  <sheetData>
    <row r="1" spans="1:9" ht="24.75" customHeight="1">
      <c r="A1" s="6" t="s">
        <v>0</v>
      </c>
      <c r="B1" s="128"/>
      <c r="C1" s="709" t="str">
        <f>Summary!B1</f>
        <v> </v>
      </c>
      <c r="D1" s="128"/>
      <c r="E1" s="128"/>
      <c r="F1" s="128"/>
      <c r="G1" s="711"/>
      <c r="H1" s="707" t="s">
        <v>2</v>
      </c>
      <c r="I1" s="82" t="s">
        <v>1</v>
      </c>
    </row>
    <row r="2" spans="1:9" ht="14.25">
      <c r="A2" s="189" t="s">
        <v>6</v>
      </c>
      <c r="B2" s="708"/>
      <c r="C2" s="717">
        <f>Summary!E3</f>
        <v>0</v>
      </c>
      <c r="D2" s="20"/>
      <c r="E2" s="20"/>
      <c r="F2" s="710" t="s">
        <v>4</v>
      </c>
      <c r="G2" s="12" t="str">
        <f>Summary!G2</f>
        <v> </v>
      </c>
      <c r="H2" s="710" t="s">
        <v>7</v>
      </c>
      <c r="I2" s="129">
        <f ca="1">TODAY()</f>
        <v>37300</v>
      </c>
    </row>
    <row r="3" spans="1:9" ht="12.75">
      <c r="A3" s="84"/>
      <c r="B3" s="84"/>
      <c r="C3" s="84"/>
      <c r="D3" s="57" t="s">
        <v>132</v>
      </c>
      <c r="E3" s="58"/>
      <c r="F3" s="56" t="s">
        <v>133</v>
      </c>
      <c r="G3" s="57"/>
      <c r="H3" s="57"/>
      <c r="I3" s="58"/>
    </row>
    <row r="4" spans="1:9" ht="13.5" thickBot="1">
      <c r="A4" s="412" t="s">
        <v>98</v>
      </c>
      <c r="B4" s="417" t="s">
        <v>134</v>
      </c>
      <c r="C4" s="412" t="s">
        <v>299</v>
      </c>
      <c r="D4" s="416" t="s">
        <v>136</v>
      </c>
      <c r="E4" s="416" t="s">
        <v>137</v>
      </c>
      <c r="F4" s="418" t="s">
        <v>136</v>
      </c>
      <c r="G4" s="416" t="s">
        <v>811</v>
      </c>
      <c r="H4" s="416" t="s">
        <v>1</v>
      </c>
      <c r="I4" s="419" t="s">
        <v>139</v>
      </c>
    </row>
    <row r="5" spans="1:11" ht="12.75">
      <c r="A5" s="476" t="s">
        <v>105</v>
      </c>
      <c r="B5" s="34"/>
      <c r="C5" s="44" t="s">
        <v>300</v>
      </c>
      <c r="D5" s="560"/>
      <c r="E5" s="560"/>
      <c r="F5" s="178">
        <v>0</v>
      </c>
      <c r="G5" s="776">
        <f>F5*0.1</f>
        <v>0</v>
      </c>
      <c r="H5" s="696" t="s">
        <v>1</v>
      </c>
      <c r="I5" s="179">
        <v>0</v>
      </c>
      <c r="K5" t="str">
        <f>IF(F5&lt;MIN(D6:D12),#VALUE!,"OK")</f>
        <v>OK</v>
      </c>
    </row>
    <row r="6" spans="1:9" ht="12.75">
      <c r="A6" s="473"/>
      <c r="B6" s="35"/>
      <c r="C6" s="63" t="s">
        <v>301</v>
      </c>
      <c r="D6" s="152">
        <v>0</v>
      </c>
      <c r="E6" s="145">
        <f aca="true" t="shared" si="0" ref="E6:E12">D6*0.1</f>
        <v>0</v>
      </c>
      <c r="F6" s="696"/>
      <c r="G6" s="560"/>
      <c r="H6" s="696"/>
      <c r="I6" s="560"/>
    </row>
    <row r="7" spans="1:9" ht="12.75">
      <c r="A7" s="473"/>
      <c r="B7" s="35"/>
      <c r="C7" s="63" t="s">
        <v>302</v>
      </c>
      <c r="D7" s="152">
        <v>0</v>
      </c>
      <c r="E7" s="145">
        <f t="shared" si="0"/>
        <v>0</v>
      </c>
      <c r="F7" s="696"/>
      <c r="G7" s="560"/>
      <c r="H7" s="696"/>
      <c r="I7" s="560"/>
    </row>
    <row r="8" spans="1:9" ht="12.75">
      <c r="A8" s="473"/>
      <c r="B8" s="35"/>
      <c r="C8" s="63" t="s">
        <v>303</v>
      </c>
      <c r="D8" s="152">
        <v>0</v>
      </c>
      <c r="E8" s="145">
        <f t="shared" si="0"/>
        <v>0</v>
      </c>
      <c r="F8" s="696"/>
      <c r="G8" s="560"/>
      <c r="H8" s="696"/>
      <c r="I8" s="560"/>
    </row>
    <row r="9" spans="1:10" ht="12.75">
      <c r="A9" s="473"/>
      <c r="B9" s="35"/>
      <c r="C9" s="63" t="s">
        <v>304</v>
      </c>
      <c r="D9" s="152">
        <v>0</v>
      </c>
      <c r="E9" s="145">
        <f t="shared" si="0"/>
        <v>0</v>
      </c>
      <c r="F9" s="696"/>
      <c r="G9" s="560"/>
      <c r="H9" s="696"/>
      <c r="I9" s="560"/>
      <c r="J9" s="2"/>
    </row>
    <row r="10" spans="1:9" ht="12.75">
      <c r="A10" s="473"/>
      <c r="B10" s="35"/>
      <c r="C10" s="63" t="s">
        <v>305</v>
      </c>
      <c r="D10" s="152">
        <v>0</v>
      </c>
      <c r="E10" s="145">
        <f t="shared" si="0"/>
        <v>0</v>
      </c>
      <c r="F10" s="696"/>
      <c r="G10" s="560"/>
      <c r="H10" s="696"/>
      <c r="I10" s="560"/>
    </row>
    <row r="11" spans="1:9" ht="12.75">
      <c r="A11" s="473"/>
      <c r="B11" s="35"/>
      <c r="C11" s="63" t="s">
        <v>306</v>
      </c>
      <c r="D11" s="152">
        <v>0</v>
      </c>
      <c r="E11" s="145">
        <f t="shared" si="0"/>
        <v>0</v>
      </c>
      <c r="F11" s="696"/>
      <c r="G11" s="560"/>
      <c r="H11" s="696"/>
      <c r="I11" s="560"/>
    </row>
    <row r="12" spans="1:9" ht="12.75">
      <c r="A12" s="473"/>
      <c r="B12" s="35"/>
      <c r="C12" s="63" t="s">
        <v>307</v>
      </c>
      <c r="D12" s="152">
        <v>0</v>
      </c>
      <c r="E12" s="145">
        <f t="shared" si="0"/>
        <v>0</v>
      </c>
      <c r="F12" s="696"/>
      <c r="G12" s="560"/>
      <c r="H12" s="696"/>
      <c r="I12" s="560"/>
    </row>
    <row r="13" spans="1:11" ht="12.75">
      <c r="A13" s="473" t="s">
        <v>308</v>
      </c>
      <c r="B13" s="35"/>
      <c r="C13" s="44" t="s">
        <v>309</v>
      </c>
      <c r="D13" s="560"/>
      <c r="E13" s="560"/>
      <c r="F13" s="694">
        <v>0</v>
      </c>
      <c r="G13" s="776">
        <f>F13*0.1</f>
        <v>0</v>
      </c>
      <c r="H13" s="696"/>
      <c r="I13" s="179">
        <v>0</v>
      </c>
      <c r="K13" t="str">
        <f>IF(F13&lt;MIN(D14:D20),#VALUE!,"OK")</f>
        <v>OK</v>
      </c>
    </row>
    <row r="14" spans="1:9" ht="12.75">
      <c r="A14" s="473"/>
      <c r="B14" s="35"/>
      <c r="C14" s="63" t="s">
        <v>310</v>
      </c>
      <c r="D14" s="152">
        <v>0</v>
      </c>
      <c r="E14" s="145">
        <f aca="true" t="shared" si="1" ref="E14:E21">D14*0.1</f>
        <v>0</v>
      </c>
      <c r="F14" s="696"/>
      <c r="G14" s="560"/>
      <c r="H14" s="696"/>
      <c r="I14" s="560"/>
    </row>
    <row r="15" spans="1:9" ht="12.75">
      <c r="A15" s="473"/>
      <c r="B15" s="35"/>
      <c r="C15" s="63" t="s">
        <v>311</v>
      </c>
      <c r="D15" s="152">
        <v>0</v>
      </c>
      <c r="E15" s="145">
        <f t="shared" si="1"/>
        <v>0</v>
      </c>
      <c r="F15" s="696"/>
      <c r="G15" s="560"/>
      <c r="H15" s="696"/>
      <c r="I15" s="560"/>
    </row>
    <row r="16" spans="1:9" ht="12.75">
      <c r="A16" s="473"/>
      <c r="B16" s="35"/>
      <c r="C16" s="63" t="s">
        <v>312</v>
      </c>
      <c r="D16" s="152">
        <v>0</v>
      </c>
      <c r="E16" s="145">
        <f t="shared" si="1"/>
        <v>0</v>
      </c>
      <c r="F16" s="696"/>
      <c r="G16" s="560"/>
      <c r="H16" s="696"/>
      <c r="I16" s="560"/>
    </row>
    <row r="17" spans="1:9" ht="12.75">
      <c r="A17" s="473"/>
      <c r="B17" s="35"/>
      <c r="C17" s="63" t="s">
        <v>313</v>
      </c>
      <c r="D17" s="152">
        <v>0</v>
      </c>
      <c r="E17" s="145">
        <f t="shared" si="1"/>
        <v>0</v>
      </c>
      <c r="F17" s="696"/>
      <c r="G17" s="560"/>
      <c r="H17" s="696"/>
      <c r="I17" s="560"/>
    </row>
    <row r="18" spans="1:9" ht="12.75">
      <c r="A18" s="473"/>
      <c r="B18" s="35"/>
      <c r="C18" s="63" t="s">
        <v>314</v>
      </c>
      <c r="D18" s="152">
        <v>0</v>
      </c>
      <c r="E18" s="145">
        <f t="shared" si="1"/>
        <v>0</v>
      </c>
      <c r="F18" s="696"/>
      <c r="G18" s="560"/>
      <c r="H18" s="696"/>
      <c r="I18" s="560"/>
    </row>
    <row r="19" spans="1:9" ht="12.75">
      <c r="A19" s="473"/>
      <c r="B19" s="35"/>
      <c r="C19" s="63" t="s">
        <v>315</v>
      </c>
      <c r="D19" s="152">
        <v>0</v>
      </c>
      <c r="E19" s="145">
        <f t="shared" si="1"/>
        <v>0</v>
      </c>
      <c r="F19" s="696"/>
      <c r="G19" s="560"/>
      <c r="H19" s="696"/>
      <c r="I19" s="560"/>
    </row>
    <row r="20" spans="1:9" ht="12.75">
      <c r="A20" s="473"/>
      <c r="B20" s="35"/>
      <c r="C20" s="63" t="s">
        <v>316</v>
      </c>
      <c r="D20" s="609">
        <v>0</v>
      </c>
      <c r="E20" s="145">
        <f t="shared" si="1"/>
        <v>0</v>
      </c>
      <c r="F20" s="696" t="s">
        <v>1</v>
      </c>
      <c r="G20" s="560"/>
      <c r="H20" s="696"/>
      <c r="I20" s="560"/>
    </row>
    <row r="21" spans="1:9" ht="12.75">
      <c r="A21" s="473"/>
      <c r="B21" s="35"/>
      <c r="C21" s="63"/>
      <c r="D21" s="609">
        <v>0</v>
      </c>
      <c r="E21" s="145">
        <f t="shared" si="1"/>
        <v>0</v>
      </c>
      <c r="F21" s="696"/>
      <c r="G21" s="560"/>
      <c r="H21" s="696"/>
      <c r="I21" s="560"/>
    </row>
    <row r="22" spans="1:11" ht="12.75">
      <c r="A22" s="473" t="s">
        <v>317</v>
      </c>
      <c r="B22" s="35"/>
      <c r="C22" s="44" t="s">
        <v>318</v>
      </c>
      <c r="D22" s="560"/>
      <c r="E22" s="560"/>
      <c r="F22" s="145">
        <f>E22*0.1</f>
        <v>0</v>
      </c>
      <c r="G22" s="776">
        <f>F22*0.1</f>
        <v>0</v>
      </c>
      <c r="H22" s="696"/>
      <c r="I22" s="560"/>
      <c r="K22" t="str">
        <f>IF(F22&lt;MIN(D23:D32),#VALUE!,"OK")</f>
        <v>OK</v>
      </c>
    </row>
    <row r="23" spans="1:9" ht="12.75">
      <c r="A23" s="473"/>
      <c r="B23" s="35"/>
      <c r="C23" s="63"/>
      <c r="D23" s="609">
        <v>0</v>
      </c>
      <c r="E23" s="145">
        <f>D23*0.1</f>
        <v>0</v>
      </c>
      <c r="F23" s="696"/>
      <c r="G23" s="560" t="s">
        <v>319</v>
      </c>
      <c r="H23" s="696"/>
      <c r="I23" s="560"/>
    </row>
    <row r="24" spans="1:9" ht="12.75">
      <c r="A24" s="473"/>
      <c r="B24" s="35"/>
      <c r="C24" s="63" t="s">
        <v>1</v>
      </c>
      <c r="D24" s="609">
        <v>0</v>
      </c>
      <c r="E24" s="145">
        <f>D24*0.1</f>
        <v>0</v>
      </c>
      <c r="F24" s="696"/>
      <c r="G24" s="560"/>
      <c r="H24" s="696"/>
      <c r="I24" s="560"/>
    </row>
    <row r="25" spans="1:9" ht="12.75">
      <c r="A25" s="473"/>
      <c r="B25" s="35"/>
      <c r="C25" s="63"/>
      <c r="D25" s="609">
        <v>0</v>
      </c>
      <c r="E25" s="145">
        <f>D25*0.1</f>
        <v>0</v>
      </c>
      <c r="F25" s="696"/>
      <c r="G25" s="560"/>
      <c r="H25" s="696"/>
      <c r="I25" s="560"/>
    </row>
    <row r="26" spans="1:9" ht="12.75">
      <c r="A26" s="473" t="s">
        <v>317</v>
      </c>
      <c r="B26" s="35"/>
      <c r="C26" s="632" t="s">
        <v>320</v>
      </c>
      <c r="D26" s="184" t="s">
        <v>1</v>
      </c>
      <c r="E26" s="184"/>
      <c r="F26" s="145">
        <v>0</v>
      </c>
      <c r="G26" s="776">
        <f>F26*0.1</f>
        <v>0</v>
      </c>
      <c r="H26" s="696"/>
      <c r="I26" s="560"/>
    </row>
    <row r="27" spans="1:9" ht="12.75">
      <c r="A27" s="473"/>
      <c r="B27" s="35"/>
      <c r="C27" s="63" t="s">
        <v>321</v>
      </c>
      <c r="D27" s="152"/>
      <c r="E27" s="145">
        <f aca="true" t="shared" si="2" ref="E27:E32">D27*0.1</f>
        <v>0</v>
      </c>
      <c r="F27" s="696"/>
      <c r="G27" s="560"/>
      <c r="H27" s="696"/>
      <c r="I27" s="560"/>
    </row>
    <row r="28" spans="1:9" ht="12.75">
      <c r="A28" s="473"/>
      <c r="B28" s="35"/>
      <c r="C28" s="63" t="s">
        <v>322</v>
      </c>
      <c r="D28" s="152"/>
      <c r="E28" s="145">
        <f t="shared" si="2"/>
        <v>0</v>
      </c>
      <c r="F28" s="696"/>
      <c r="G28" s="560"/>
      <c r="H28" s="696"/>
      <c r="I28" s="560"/>
    </row>
    <row r="29" spans="1:9" ht="12.75">
      <c r="A29" s="473"/>
      <c r="B29" s="35"/>
      <c r="C29" s="63"/>
      <c r="D29" s="152"/>
      <c r="E29" s="145">
        <f t="shared" si="2"/>
        <v>0</v>
      </c>
      <c r="F29" s="696"/>
      <c r="G29" s="560"/>
      <c r="H29" s="696"/>
      <c r="I29" s="560"/>
    </row>
    <row r="30" spans="1:9" ht="12.75">
      <c r="A30" s="473"/>
      <c r="B30" s="35"/>
      <c r="C30" s="63"/>
      <c r="D30" s="152"/>
      <c r="E30" s="145">
        <f t="shared" si="2"/>
        <v>0</v>
      </c>
      <c r="F30" s="696"/>
      <c r="G30" s="560"/>
      <c r="H30" s="696"/>
      <c r="I30" s="560"/>
    </row>
    <row r="31" spans="1:9" ht="12.75">
      <c r="A31" s="473"/>
      <c r="B31" s="35"/>
      <c r="C31" s="685" t="s">
        <v>323</v>
      </c>
      <c r="D31" s="685">
        <f>Ductwork!T36+Ductwork!U36</f>
        <v>0</v>
      </c>
      <c r="E31" s="145">
        <f t="shared" si="2"/>
        <v>0</v>
      </c>
      <c r="F31" s="696"/>
      <c r="G31" s="560"/>
      <c r="H31" s="696"/>
      <c r="I31" s="560"/>
    </row>
    <row r="32" spans="1:9" ht="12.75">
      <c r="A32" s="473"/>
      <c r="B32" s="35"/>
      <c r="C32" s="63" t="s">
        <v>167</v>
      </c>
      <c r="D32" s="152"/>
      <c r="E32" s="145">
        <f t="shared" si="2"/>
        <v>0</v>
      </c>
      <c r="F32" s="696"/>
      <c r="G32" s="560"/>
      <c r="H32" s="696"/>
      <c r="I32" s="560"/>
    </row>
    <row r="33" spans="1:11" ht="12.75">
      <c r="A33" s="473" t="s">
        <v>324</v>
      </c>
      <c r="B33" s="35"/>
      <c r="C33" s="44" t="s">
        <v>325</v>
      </c>
      <c r="D33" s="560"/>
      <c r="E33" s="560"/>
      <c r="F33" s="694">
        <v>0</v>
      </c>
      <c r="G33" s="776">
        <f>F33*0.1</f>
        <v>0</v>
      </c>
      <c r="H33" s="696"/>
      <c r="I33" s="610"/>
      <c r="K33" t="str">
        <f>IF(F33&lt;MIN(D34:D39),#VALUE!,"OK")</f>
        <v>OK</v>
      </c>
    </row>
    <row r="34" spans="1:9" ht="12.75">
      <c r="A34" s="473"/>
      <c r="B34" s="35"/>
      <c r="C34" s="63" t="s">
        <v>326</v>
      </c>
      <c r="D34" s="152"/>
      <c r="E34" s="145">
        <f aca="true" t="shared" si="3" ref="E34:E39">D34*0.1</f>
        <v>0</v>
      </c>
      <c r="F34" s="696"/>
      <c r="G34" s="560"/>
      <c r="H34" s="696"/>
      <c r="I34" s="560"/>
    </row>
    <row r="35" spans="1:9" ht="12.75">
      <c r="A35" s="473"/>
      <c r="B35" s="35"/>
      <c r="C35" s="63" t="s">
        <v>327</v>
      </c>
      <c r="D35" s="152"/>
      <c r="E35" s="145">
        <f t="shared" si="3"/>
        <v>0</v>
      </c>
      <c r="F35" s="696"/>
      <c r="G35" s="560"/>
      <c r="H35" s="696"/>
      <c r="I35" s="560"/>
    </row>
    <row r="36" spans="1:9" ht="12.75">
      <c r="A36" s="473"/>
      <c r="B36" s="35"/>
      <c r="C36" s="63" t="s">
        <v>328</v>
      </c>
      <c r="D36" s="152"/>
      <c r="E36" s="145">
        <f t="shared" si="3"/>
        <v>0</v>
      </c>
      <c r="F36" s="696"/>
      <c r="G36" s="560"/>
      <c r="H36" s="696"/>
      <c r="I36" s="560"/>
    </row>
    <row r="37" spans="1:9" ht="12.75">
      <c r="A37" s="473"/>
      <c r="B37" s="35"/>
      <c r="C37" s="63" t="s">
        <v>329</v>
      </c>
      <c r="D37" s="152"/>
      <c r="E37" s="145">
        <f t="shared" si="3"/>
        <v>0</v>
      </c>
      <c r="F37" s="696"/>
      <c r="G37" s="560"/>
      <c r="H37" s="696"/>
      <c r="I37" s="560"/>
    </row>
    <row r="38" spans="1:9" ht="12.75">
      <c r="A38" s="473"/>
      <c r="B38" s="35"/>
      <c r="C38" s="63" t="s">
        <v>330</v>
      </c>
      <c r="D38" s="152"/>
      <c r="E38" s="145">
        <f t="shared" si="3"/>
        <v>0</v>
      </c>
      <c r="F38" s="696"/>
      <c r="G38" s="560"/>
      <c r="H38" s="696"/>
      <c r="I38" s="560"/>
    </row>
    <row r="39" spans="1:9" ht="12.75">
      <c r="A39" s="473"/>
      <c r="B39" s="35"/>
      <c r="C39" s="63" t="s">
        <v>1</v>
      </c>
      <c r="D39" s="152"/>
      <c r="E39" s="145">
        <f t="shared" si="3"/>
        <v>0</v>
      </c>
      <c r="F39" s="696"/>
      <c r="G39" s="560"/>
      <c r="H39" s="696"/>
      <c r="I39" s="560"/>
    </row>
    <row r="40" spans="1:11" ht="12.75">
      <c r="A40" s="473" t="s">
        <v>331</v>
      </c>
      <c r="B40" s="35"/>
      <c r="C40" s="44" t="s">
        <v>332</v>
      </c>
      <c r="D40" s="560"/>
      <c r="E40" s="560"/>
      <c r="F40" s="736">
        <f>D46</f>
        <v>0</v>
      </c>
      <c r="G40" s="776">
        <f>F40*0.1</f>
        <v>0</v>
      </c>
      <c r="H40" s="696"/>
      <c r="I40" s="560"/>
      <c r="K40" t="str">
        <f>IF(F40&lt;MIN(D41:D44),#VALUE!,"OK")</f>
        <v>OK</v>
      </c>
    </row>
    <row r="41" spans="1:9" ht="12.75">
      <c r="A41" s="473"/>
      <c r="B41" s="35"/>
      <c r="C41" s="63" t="s">
        <v>333</v>
      </c>
      <c r="D41" s="152"/>
      <c r="E41" s="145">
        <f aca="true" t="shared" si="4" ref="E41:E46">D41*0.1</f>
        <v>0</v>
      </c>
      <c r="F41" s="697"/>
      <c r="G41" s="560"/>
      <c r="H41" s="696"/>
      <c r="I41" s="560"/>
    </row>
    <row r="42" spans="1:9" ht="12.75">
      <c r="A42" s="473"/>
      <c r="B42" s="35"/>
      <c r="C42" s="63" t="s">
        <v>334</v>
      </c>
      <c r="D42" s="559">
        <f>Ductwork!Z36</f>
        <v>0</v>
      </c>
      <c r="E42" s="145">
        <f t="shared" si="4"/>
        <v>0</v>
      </c>
      <c r="F42" s="696"/>
      <c r="G42" s="560"/>
      <c r="H42" s="696"/>
      <c r="I42" s="560"/>
    </row>
    <row r="43" spans="1:9" ht="12.75">
      <c r="A43" s="473"/>
      <c r="B43" s="35"/>
      <c r="C43" s="63" t="s">
        <v>335</v>
      </c>
      <c r="D43" s="559">
        <f>Filter_Mix_Box!F36</f>
        <v>0</v>
      </c>
      <c r="E43" s="145">
        <f t="shared" si="4"/>
        <v>0</v>
      </c>
      <c r="F43" s="696"/>
      <c r="G43" s="560"/>
      <c r="H43" s="696"/>
      <c r="I43" s="560"/>
    </row>
    <row r="44" spans="1:9" ht="12.75">
      <c r="A44" s="473"/>
      <c r="B44" s="35"/>
      <c r="C44" s="63" t="s">
        <v>336</v>
      </c>
      <c r="D44" s="611">
        <v>0</v>
      </c>
      <c r="E44" s="145">
        <f t="shared" si="4"/>
        <v>0</v>
      </c>
      <c r="F44" s="696"/>
      <c r="G44" s="560"/>
      <c r="H44" s="696"/>
      <c r="I44" s="560"/>
    </row>
    <row r="45" spans="1:9" ht="13.5" thickBot="1">
      <c r="A45" s="473"/>
      <c r="B45" s="35"/>
      <c r="C45" s="63" t="s">
        <v>337</v>
      </c>
      <c r="D45" s="612">
        <v>0</v>
      </c>
      <c r="E45" s="145">
        <f t="shared" si="4"/>
        <v>0</v>
      </c>
      <c r="F45" s="696"/>
      <c r="G45" s="560"/>
      <c r="H45" s="696"/>
      <c r="I45" s="560"/>
    </row>
    <row r="46" spans="1:9" ht="13.5" thickBot="1">
      <c r="A46" s="473"/>
      <c r="B46" s="35"/>
      <c r="C46" s="63" t="s">
        <v>338</v>
      </c>
      <c r="D46" s="561">
        <f>SUM(D42:D45)</f>
        <v>0</v>
      </c>
      <c r="E46" s="145">
        <f t="shared" si="4"/>
        <v>0</v>
      </c>
      <c r="F46" s="696"/>
      <c r="G46" s="560"/>
      <c r="H46" s="696"/>
      <c r="I46" s="560"/>
    </row>
    <row r="47" spans="1:11" ht="12.75">
      <c r="A47" s="473" t="s">
        <v>339</v>
      </c>
      <c r="B47" s="35"/>
      <c r="C47" s="44" t="s">
        <v>340</v>
      </c>
      <c r="D47" s="560"/>
      <c r="E47" s="560"/>
      <c r="F47" s="694">
        <v>0</v>
      </c>
      <c r="G47" s="776">
        <f>F47*0.1</f>
        <v>0</v>
      </c>
      <c r="H47" s="696" t="s">
        <v>1</v>
      </c>
      <c r="I47" s="560"/>
      <c r="K47" t="str">
        <f>IF(F47&lt;MIN(D48:D51),#VALUE!,"OK")</f>
        <v>OK</v>
      </c>
    </row>
    <row r="48" spans="1:9" ht="12.75">
      <c r="A48" s="473"/>
      <c r="B48" s="35"/>
      <c r="C48" s="63" t="s">
        <v>341</v>
      </c>
      <c r="D48" s="152">
        <v>0</v>
      </c>
      <c r="E48" s="145">
        <f>D48*0.1</f>
        <v>0</v>
      </c>
      <c r="F48" s="696"/>
      <c r="G48" s="560"/>
      <c r="H48" s="696"/>
      <c r="I48" s="560"/>
    </row>
    <row r="49" spans="1:9" ht="12.75">
      <c r="A49" s="473"/>
      <c r="B49" s="35"/>
      <c r="C49" s="63" t="s">
        <v>342</v>
      </c>
      <c r="D49" s="152">
        <v>0</v>
      </c>
      <c r="E49" s="145">
        <f>D49*0.1</f>
        <v>0</v>
      </c>
      <c r="F49" s="696"/>
      <c r="G49" s="560"/>
      <c r="H49" s="696"/>
      <c r="I49" s="560"/>
    </row>
    <row r="50" spans="1:9" ht="12.75">
      <c r="A50" s="473"/>
      <c r="B50" s="35"/>
      <c r="C50" s="63"/>
      <c r="D50" s="152"/>
      <c r="E50" s="145">
        <f>D50*0.1</f>
        <v>0</v>
      </c>
      <c r="F50" s="696"/>
      <c r="G50" s="560"/>
      <c r="H50" s="696"/>
      <c r="I50" s="560"/>
    </row>
    <row r="51" spans="1:9" ht="12.75">
      <c r="A51" s="473"/>
      <c r="B51" s="35"/>
      <c r="C51" s="63"/>
      <c r="D51" s="152"/>
      <c r="E51" s="145">
        <f>D51*0.1</f>
        <v>0</v>
      </c>
      <c r="F51" s="696"/>
      <c r="G51" s="560"/>
      <c r="H51" s="696"/>
      <c r="I51" s="560"/>
    </row>
    <row r="52" spans="1:11" ht="12.75">
      <c r="A52" s="473" t="s">
        <v>160</v>
      </c>
      <c r="B52" s="35"/>
      <c r="C52" s="44" t="s">
        <v>343</v>
      </c>
      <c r="D52" s="560"/>
      <c r="E52" s="560"/>
      <c r="F52" s="694">
        <v>0</v>
      </c>
      <c r="G52" s="776">
        <f>F52*0.1</f>
        <v>0</v>
      </c>
      <c r="H52" s="696"/>
      <c r="I52" s="560"/>
      <c r="K52" t="str">
        <f>IF(F52&lt;MIN(D53:D57),#VALUE!,"OK")</f>
        <v>OK</v>
      </c>
    </row>
    <row r="53" spans="1:9" ht="12.75">
      <c r="A53" s="473"/>
      <c r="B53" s="35"/>
      <c r="C53" s="63" t="s">
        <v>344</v>
      </c>
      <c r="D53" s="152">
        <v>0</v>
      </c>
      <c r="E53" s="145">
        <f>D53*0.1</f>
        <v>0</v>
      </c>
      <c r="F53" s="696"/>
      <c r="G53" s="560"/>
      <c r="H53" s="696"/>
      <c r="I53" s="560"/>
    </row>
    <row r="54" spans="1:9" ht="12.75">
      <c r="A54" s="473"/>
      <c r="B54" s="35"/>
      <c r="C54" s="63" t="s">
        <v>345</v>
      </c>
      <c r="D54" s="152">
        <v>0</v>
      </c>
      <c r="E54" s="145">
        <f>D54*0.1</f>
        <v>0</v>
      </c>
      <c r="F54" s="696"/>
      <c r="G54" s="560"/>
      <c r="H54" s="696"/>
      <c r="I54" s="560"/>
    </row>
    <row r="55" spans="1:9" ht="12.75">
      <c r="A55" s="473"/>
      <c r="B55" s="35"/>
      <c r="C55" s="63" t="s">
        <v>346</v>
      </c>
      <c r="D55" s="152">
        <v>0</v>
      </c>
      <c r="E55" s="145">
        <f>D55*0.1</f>
        <v>0</v>
      </c>
      <c r="F55" s="696"/>
      <c r="G55" s="560"/>
      <c r="H55" s="696"/>
      <c r="I55" s="560"/>
    </row>
    <row r="56" spans="1:9" ht="12.75">
      <c r="A56" s="473"/>
      <c r="B56" s="35"/>
      <c r="C56" s="63"/>
      <c r="D56" s="152"/>
      <c r="E56" s="145">
        <f>D56*0.1</f>
        <v>0</v>
      </c>
      <c r="F56" s="696"/>
      <c r="G56" s="560"/>
      <c r="H56" s="696"/>
      <c r="I56" s="560"/>
    </row>
    <row r="57" spans="1:9" ht="12.75">
      <c r="A57" s="473"/>
      <c r="B57" s="35"/>
      <c r="C57" s="63" t="s">
        <v>347</v>
      </c>
      <c r="D57" s="559">
        <f>Ductwork!Y36</f>
        <v>0</v>
      </c>
      <c r="E57" s="145">
        <f>D57*0.1</f>
        <v>0</v>
      </c>
      <c r="F57" s="696"/>
      <c r="G57" s="560"/>
      <c r="H57" s="696"/>
      <c r="I57" s="560"/>
    </row>
    <row r="58" spans="1:11" ht="12.75">
      <c r="A58" s="473" t="s">
        <v>348</v>
      </c>
      <c r="B58" s="35"/>
      <c r="C58" s="44" t="s">
        <v>349</v>
      </c>
      <c r="D58" s="560"/>
      <c r="E58" s="560"/>
      <c r="F58" s="694">
        <v>0</v>
      </c>
      <c r="G58" s="776">
        <f>F58*0.1</f>
        <v>0</v>
      </c>
      <c r="H58" s="696"/>
      <c r="I58" s="560"/>
      <c r="K58" t="str">
        <f>IF(F58&lt;MIN(D59:D62),#VALUE!,"OK")</f>
        <v>OK</v>
      </c>
    </row>
    <row r="59" spans="1:9" ht="12.75">
      <c r="A59" s="473"/>
      <c r="B59" s="35"/>
      <c r="C59" s="63" t="s">
        <v>1</v>
      </c>
      <c r="D59" s="609">
        <v>0</v>
      </c>
      <c r="E59" s="145">
        <f>D59*0.1</f>
        <v>0</v>
      </c>
      <c r="F59" s="696"/>
      <c r="G59" s="560"/>
      <c r="H59" s="696"/>
      <c r="I59" s="560"/>
    </row>
    <row r="60" spans="1:9" ht="12.75">
      <c r="A60" s="473"/>
      <c r="B60" s="35"/>
      <c r="C60" s="63" t="s">
        <v>1</v>
      </c>
      <c r="D60" s="609">
        <v>0</v>
      </c>
      <c r="E60" s="145">
        <f>D60*0.1</f>
        <v>0</v>
      </c>
      <c r="F60" s="696"/>
      <c r="G60" s="560"/>
      <c r="H60" s="696"/>
      <c r="I60" s="560"/>
    </row>
    <row r="61" spans="1:9" ht="12.75">
      <c r="A61" s="473"/>
      <c r="B61" s="35"/>
      <c r="C61" s="63" t="s">
        <v>319</v>
      </c>
      <c r="D61" s="609">
        <v>0</v>
      </c>
      <c r="E61" s="145">
        <f>D61*0.1</f>
        <v>0</v>
      </c>
      <c r="F61" s="696"/>
      <c r="G61" s="560"/>
      <c r="H61" s="696"/>
      <c r="I61" s="560"/>
    </row>
    <row r="62" spans="1:9" ht="12.75">
      <c r="A62" s="473"/>
      <c r="B62" s="35"/>
      <c r="C62" s="63" t="s">
        <v>1</v>
      </c>
      <c r="D62" s="609">
        <v>0</v>
      </c>
      <c r="E62" s="145">
        <f>D62*0.1</f>
        <v>0</v>
      </c>
      <c r="F62" s="696"/>
      <c r="G62" s="560"/>
      <c r="H62" s="696"/>
      <c r="I62" s="560"/>
    </row>
    <row r="63" spans="1:11" ht="12.75">
      <c r="A63" s="638" t="s">
        <v>350</v>
      </c>
      <c r="B63" s="34"/>
      <c r="C63" s="44" t="s">
        <v>351</v>
      </c>
      <c r="D63" s="560"/>
      <c r="E63" s="560"/>
      <c r="F63" s="178">
        <v>0</v>
      </c>
      <c r="G63" s="776">
        <f>F63*0.1</f>
        <v>0</v>
      </c>
      <c r="H63" s="696"/>
      <c r="I63" s="560"/>
      <c r="K63" t="str">
        <f>IF(F63&lt;MIN(D64:D67),#VALUE!,"OK")</f>
        <v>OK</v>
      </c>
    </row>
    <row r="64" spans="1:9" ht="12.75">
      <c r="A64" s="473"/>
      <c r="B64" s="35"/>
      <c r="C64" s="63"/>
      <c r="D64" s="152"/>
      <c r="E64" s="145">
        <f>D64*0.1</f>
        <v>0</v>
      </c>
      <c r="F64" s="696"/>
      <c r="G64" s="560"/>
      <c r="H64" s="696"/>
      <c r="I64" s="560"/>
    </row>
    <row r="65" spans="1:9" ht="12.75">
      <c r="A65" s="473"/>
      <c r="B65" s="35"/>
      <c r="C65" s="63"/>
      <c r="D65" s="152"/>
      <c r="E65" s="145">
        <f>D65*0.1</f>
        <v>0</v>
      </c>
      <c r="F65" s="696"/>
      <c r="G65" s="560"/>
      <c r="H65" s="696"/>
      <c r="I65" s="560"/>
    </row>
    <row r="66" spans="1:9" ht="12.75">
      <c r="A66" s="473"/>
      <c r="B66" s="35"/>
      <c r="C66" s="63"/>
      <c r="D66" s="152"/>
      <c r="E66" s="145">
        <f>D66*0.1</f>
        <v>0</v>
      </c>
      <c r="F66" s="696"/>
      <c r="G66" s="560"/>
      <c r="H66" s="696"/>
      <c r="I66" s="560"/>
    </row>
    <row r="67" spans="1:9" ht="12.75">
      <c r="A67" s="473"/>
      <c r="B67" s="35"/>
      <c r="C67" s="63"/>
      <c r="D67" s="152"/>
      <c r="E67" s="145">
        <f>D67*0.1</f>
        <v>0</v>
      </c>
      <c r="F67" s="696"/>
      <c r="G67" s="560"/>
      <c r="H67" s="696"/>
      <c r="I67" s="560"/>
    </row>
    <row r="68" spans="1:11" ht="12.75">
      <c r="A68" s="473" t="s">
        <v>232</v>
      </c>
      <c r="B68" s="35"/>
      <c r="C68" s="44" t="s">
        <v>352</v>
      </c>
      <c r="D68" s="560"/>
      <c r="E68" s="560"/>
      <c r="F68" s="694"/>
      <c r="G68" s="776">
        <f>F68*0.1</f>
        <v>0</v>
      </c>
      <c r="H68" s="696"/>
      <c r="I68" s="560"/>
      <c r="K68" t="str">
        <f>IF(F68&lt;MIN(D69:D72),#VALUE!,"OK")</f>
        <v>OK</v>
      </c>
    </row>
    <row r="69" spans="1:9" ht="12.75">
      <c r="A69" s="473"/>
      <c r="B69" s="35"/>
      <c r="C69" s="63" t="s">
        <v>1</v>
      </c>
      <c r="D69" s="152"/>
      <c r="E69" s="145">
        <f>D69*0.1</f>
        <v>0</v>
      </c>
      <c r="F69" s="696"/>
      <c r="G69" s="560"/>
      <c r="H69" s="696"/>
      <c r="I69" s="560"/>
    </row>
    <row r="70" spans="1:9" ht="12.75">
      <c r="A70" s="473"/>
      <c r="B70" s="35"/>
      <c r="C70" s="63"/>
      <c r="D70" s="152"/>
      <c r="E70" s="145">
        <f>D70*0.1</f>
        <v>0</v>
      </c>
      <c r="F70" s="696"/>
      <c r="G70" s="560"/>
      <c r="H70" s="696"/>
      <c r="I70" s="560"/>
    </row>
    <row r="71" spans="1:9" ht="12.75">
      <c r="A71" s="473"/>
      <c r="B71" s="35"/>
      <c r="C71" s="63"/>
      <c r="D71" s="152"/>
      <c r="E71" s="145">
        <f>D71*0.1</f>
        <v>0</v>
      </c>
      <c r="F71" s="696"/>
      <c r="G71" s="560"/>
      <c r="H71" s="696"/>
      <c r="I71" s="560"/>
    </row>
    <row r="72" spans="1:9" ht="12.75">
      <c r="A72" s="473"/>
      <c r="B72" s="35"/>
      <c r="C72" s="63"/>
      <c r="D72" s="152"/>
      <c r="E72" s="145">
        <f>D72*0.1</f>
        <v>0</v>
      </c>
      <c r="F72" s="696"/>
      <c r="G72" s="560"/>
      <c r="H72" s="696"/>
      <c r="I72" s="560"/>
    </row>
    <row r="73" spans="1:11" ht="12.75">
      <c r="A73" s="477" t="s">
        <v>29</v>
      </c>
      <c r="B73" s="35"/>
      <c r="C73" s="44" t="s">
        <v>353</v>
      </c>
      <c r="D73" s="560"/>
      <c r="E73" s="560"/>
      <c r="F73" s="694"/>
      <c r="G73" s="776">
        <f>F73*0.1</f>
        <v>0</v>
      </c>
      <c r="H73" s="696"/>
      <c r="I73" s="610">
        <v>0</v>
      </c>
      <c r="K73" t="str">
        <f>IF(F73&lt;MIN(D74:D77),#VALUE!,"OK")</f>
        <v>OK</v>
      </c>
    </row>
    <row r="74" spans="1:9" ht="12.75">
      <c r="A74" s="473"/>
      <c r="B74" s="35"/>
      <c r="C74" s="63" t="s">
        <v>897</v>
      </c>
      <c r="D74" s="152"/>
      <c r="E74" s="145">
        <f>D74*0.1</f>
        <v>0</v>
      </c>
      <c r="F74" s="696"/>
      <c r="G74" s="560"/>
      <c r="H74" s="696"/>
      <c r="I74" s="560"/>
    </row>
    <row r="75" spans="1:9" ht="12.75">
      <c r="A75" s="473"/>
      <c r="B75" s="35"/>
      <c r="C75" s="63" t="s">
        <v>898</v>
      </c>
      <c r="D75" s="152"/>
      <c r="E75" s="145">
        <f>D75*0.1</f>
        <v>0</v>
      </c>
      <c r="F75" s="696"/>
      <c r="G75" s="560"/>
      <c r="H75" s="696"/>
      <c r="I75" s="560"/>
    </row>
    <row r="76" spans="1:9" ht="12.75">
      <c r="A76" s="473"/>
      <c r="B76" s="35"/>
      <c r="C76" s="63"/>
      <c r="D76" s="152"/>
      <c r="E76" s="145">
        <f>D76*0.1</f>
        <v>0</v>
      </c>
      <c r="F76" s="696"/>
      <c r="G76" s="560"/>
      <c r="H76" s="696"/>
      <c r="I76" s="560"/>
    </row>
    <row r="77" spans="1:9" ht="12.75">
      <c r="A77" s="473"/>
      <c r="B77" s="35"/>
      <c r="C77" s="63" t="s">
        <v>357</v>
      </c>
      <c r="D77" s="152"/>
      <c r="E77" s="145">
        <f>D77*0.1</f>
        <v>0</v>
      </c>
      <c r="F77" s="696"/>
      <c r="G77" s="560"/>
      <c r="H77" s="696"/>
      <c r="I77" s="560"/>
    </row>
    <row r="78" spans="1:11" ht="12.75">
      <c r="A78" s="477" t="s">
        <v>354</v>
      </c>
      <c r="B78" s="35"/>
      <c r="C78" s="44" t="s">
        <v>355</v>
      </c>
      <c r="D78" s="560"/>
      <c r="E78" s="560"/>
      <c r="F78" s="694"/>
      <c r="G78" s="776">
        <f>F78*0.1</f>
        <v>0</v>
      </c>
      <c r="H78" s="696"/>
      <c r="I78" s="613">
        <v>0</v>
      </c>
      <c r="K78" t="str">
        <f>IF(F78&lt;MIN(D105:D107),#VALUE!,"OK")</f>
        <v>OK</v>
      </c>
    </row>
    <row r="79" spans="1:9" ht="12.75">
      <c r="A79" s="473"/>
      <c r="B79" s="35"/>
      <c r="C79" s="63"/>
      <c r="D79" s="152"/>
      <c r="E79" s="145">
        <f>D79*0.1</f>
        <v>0</v>
      </c>
      <c r="F79" s="696"/>
      <c r="G79" s="560"/>
      <c r="H79" s="696"/>
      <c r="I79" s="560"/>
    </row>
    <row r="80" spans="1:9" ht="12.75">
      <c r="A80" s="473"/>
      <c r="B80" s="35"/>
      <c r="C80" s="63"/>
      <c r="D80" s="152"/>
      <c r="E80" s="145">
        <f>D80*0.1</f>
        <v>0</v>
      </c>
      <c r="F80" s="696"/>
      <c r="G80" s="560"/>
      <c r="H80" s="696"/>
      <c r="I80" s="560"/>
    </row>
    <row r="81" spans="1:9" ht="12.75">
      <c r="A81" s="473"/>
      <c r="B81" s="35"/>
      <c r="C81" s="168" t="s">
        <v>356</v>
      </c>
      <c r="D81" s="152"/>
      <c r="E81" s="145">
        <f>D81*0.1</f>
        <v>0</v>
      </c>
      <c r="F81" s="696"/>
      <c r="G81" s="560"/>
      <c r="H81" s="696"/>
      <c r="I81" s="560"/>
    </row>
    <row r="82" spans="1:9" ht="12.75">
      <c r="A82" s="473"/>
      <c r="B82" s="35"/>
      <c r="C82" s="63"/>
      <c r="D82" s="152"/>
      <c r="E82" s="145">
        <f>D82*0.1</f>
        <v>0</v>
      </c>
      <c r="F82" s="696"/>
      <c r="G82" s="560"/>
      <c r="H82" s="696"/>
      <c r="I82" s="560"/>
    </row>
    <row r="83" spans="1:9" ht="12.75">
      <c r="A83" s="473"/>
      <c r="B83" s="35"/>
      <c r="C83" s="647" t="s">
        <v>357</v>
      </c>
      <c r="D83" s="152"/>
      <c r="E83" s="145">
        <f>D83*0.1</f>
        <v>0</v>
      </c>
      <c r="F83" s="696"/>
      <c r="G83" s="560"/>
      <c r="H83" s="696"/>
      <c r="I83" s="560"/>
    </row>
    <row r="84" spans="1:9" ht="12.75">
      <c r="A84" s="477" t="s">
        <v>358</v>
      </c>
      <c r="B84" s="35"/>
      <c r="C84" s="44" t="s">
        <v>359</v>
      </c>
      <c r="D84" s="560"/>
      <c r="E84" s="560"/>
      <c r="F84" s="694">
        <v>0</v>
      </c>
      <c r="G84" s="776">
        <f>F84*0.1</f>
        <v>0</v>
      </c>
      <c r="H84" s="696"/>
      <c r="I84" s="610">
        <v>0</v>
      </c>
    </row>
    <row r="85" spans="1:9" ht="12.75">
      <c r="A85" s="473"/>
      <c r="B85" s="35"/>
      <c r="C85" s="63"/>
      <c r="D85" s="152"/>
      <c r="E85" s="145">
        <f>D85*0.1</f>
        <v>0</v>
      </c>
      <c r="F85" s="696"/>
      <c r="G85" s="560"/>
      <c r="H85" s="696"/>
      <c r="I85" s="560"/>
    </row>
    <row r="86" spans="1:9" ht="12.75">
      <c r="A86" s="473"/>
      <c r="B86" s="35"/>
      <c r="C86" s="63"/>
      <c r="D86" s="152"/>
      <c r="E86" s="145">
        <f>D86*0.1</f>
        <v>0</v>
      </c>
      <c r="F86" s="696"/>
      <c r="G86" s="560"/>
      <c r="H86" s="696"/>
      <c r="I86" s="560"/>
    </row>
    <row r="87" spans="1:9" ht="12.75">
      <c r="A87" s="473"/>
      <c r="B87" s="35"/>
      <c r="C87" s="63"/>
      <c r="D87" s="152"/>
      <c r="E87" s="145">
        <f>D87*0.1</f>
        <v>0</v>
      </c>
      <c r="F87" s="696"/>
      <c r="G87" s="560"/>
      <c r="H87" s="696"/>
      <c r="I87" s="560"/>
    </row>
    <row r="88" spans="1:9" ht="12.75">
      <c r="A88" s="473"/>
      <c r="B88" s="35"/>
      <c r="C88" s="63"/>
      <c r="D88" s="152"/>
      <c r="E88" s="145">
        <f>D88*0.1</f>
        <v>0</v>
      </c>
      <c r="F88" s="696"/>
      <c r="G88" s="560"/>
      <c r="H88" s="696"/>
      <c r="I88" s="560"/>
    </row>
    <row r="89" spans="1:9" ht="12.75">
      <c r="A89" s="473"/>
      <c r="B89" s="35"/>
      <c r="C89" s="63"/>
      <c r="D89" s="152"/>
      <c r="E89" s="145">
        <f>D89*0.1</f>
        <v>0</v>
      </c>
      <c r="F89" s="696"/>
      <c r="G89" s="560"/>
      <c r="H89" s="696"/>
      <c r="I89" s="560"/>
    </row>
    <row r="90" spans="1:9" ht="12.75">
      <c r="A90" s="477" t="s">
        <v>360</v>
      </c>
      <c r="B90" s="35"/>
      <c r="C90" s="718" t="s">
        <v>361</v>
      </c>
      <c r="D90" s="560"/>
      <c r="E90" s="560"/>
      <c r="F90" s="694">
        <v>0</v>
      </c>
      <c r="G90" s="776">
        <f>F90*0.1</f>
        <v>0</v>
      </c>
      <c r="H90" s="696"/>
      <c r="I90" s="610">
        <v>0</v>
      </c>
    </row>
    <row r="91" spans="1:9" ht="12.75">
      <c r="A91" s="473"/>
      <c r="B91" s="35"/>
      <c r="C91" s="63"/>
      <c r="D91" s="152"/>
      <c r="E91" s="145">
        <f>D91*0.1</f>
        <v>0</v>
      </c>
      <c r="F91" s="696"/>
      <c r="G91" s="560"/>
      <c r="H91" s="696"/>
      <c r="I91" s="560"/>
    </row>
    <row r="92" spans="1:9" ht="12.75">
      <c r="A92" s="473"/>
      <c r="B92" s="35"/>
      <c r="C92" s="63"/>
      <c r="D92" s="152"/>
      <c r="E92" s="145">
        <f>D92*0.1</f>
        <v>0</v>
      </c>
      <c r="F92" s="696"/>
      <c r="G92" s="560"/>
      <c r="H92" s="696"/>
      <c r="I92" s="560"/>
    </row>
    <row r="93" spans="1:9" ht="12.75">
      <c r="A93" s="473"/>
      <c r="B93" s="35"/>
      <c r="C93" s="63"/>
      <c r="D93" s="152"/>
      <c r="E93" s="145">
        <f>D93*0.1</f>
        <v>0</v>
      </c>
      <c r="F93" s="696"/>
      <c r="G93" s="560"/>
      <c r="H93" s="696"/>
      <c r="I93" s="560"/>
    </row>
    <row r="94" spans="1:9" ht="12.75">
      <c r="A94" s="473"/>
      <c r="B94" s="35"/>
      <c r="C94" s="63"/>
      <c r="D94" s="152"/>
      <c r="E94" s="145">
        <f>D94*0.1</f>
        <v>0</v>
      </c>
      <c r="F94" s="696"/>
      <c r="G94" s="560"/>
      <c r="H94" s="696"/>
      <c r="I94" s="560"/>
    </row>
    <row r="95" spans="1:9" ht="12.75">
      <c r="A95" s="477" t="s">
        <v>360</v>
      </c>
      <c r="B95" s="35"/>
      <c r="C95" s="718" t="s">
        <v>188</v>
      </c>
      <c r="D95" s="560"/>
      <c r="E95" s="560"/>
      <c r="F95" s="694">
        <v>0</v>
      </c>
      <c r="G95" s="776">
        <f>F95*0.1</f>
        <v>0</v>
      </c>
      <c r="H95" s="696"/>
      <c r="I95" s="610">
        <v>0</v>
      </c>
    </row>
    <row r="96" spans="1:9" ht="12.75">
      <c r="A96" s="473"/>
      <c r="B96" s="35"/>
      <c r="C96" s="63"/>
      <c r="D96" s="152"/>
      <c r="E96" s="145">
        <f>D96*0.1</f>
        <v>0</v>
      </c>
      <c r="F96" s="696"/>
      <c r="G96" s="560"/>
      <c r="H96" s="696"/>
      <c r="I96" s="560"/>
    </row>
    <row r="97" spans="1:9" ht="12.75">
      <c r="A97" s="473"/>
      <c r="B97" s="35"/>
      <c r="C97" s="63"/>
      <c r="D97" s="152"/>
      <c r="E97" s="145">
        <f>D97*0.1</f>
        <v>0</v>
      </c>
      <c r="F97" s="696"/>
      <c r="G97" s="560"/>
      <c r="H97" s="696"/>
      <c r="I97" s="560"/>
    </row>
    <row r="98" spans="1:9" ht="12.75">
      <c r="A98" s="473"/>
      <c r="B98" s="35"/>
      <c r="C98" s="63"/>
      <c r="D98" s="152"/>
      <c r="E98" s="145">
        <f>D98*0.1</f>
        <v>0</v>
      </c>
      <c r="F98" s="696"/>
      <c r="G98" s="560"/>
      <c r="H98" s="696"/>
      <c r="I98" s="560"/>
    </row>
    <row r="99" spans="1:9" ht="12.75">
      <c r="A99" s="473"/>
      <c r="B99" s="35"/>
      <c r="C99" s="63"/>
      <c r="D99" s="152"/>
      <c r="E99" s="145">
        <f>D99*0.1</f>
        <v>0</v>
      </c>
      <c r="F99" s="696"/>
      <c r="G99" s="560"/>
      <c r="H99" s="696"/>
      <c r="I99" s="560"/>
    </row>
    <row r="100" spans="1:9" ht="12.75">
      <c r="A100" s="473"/>
      <c r="B100" s="35"/>
      <c r="C100" s="63"/>
      <c r="D100" s="152"/>
      <c r="E100" s="145">
        <f>D100*0.1</f>
        <v>0</v>
      </c>
      <c r="F100" s="696"/>
      <c r="G100" s="560"/>
      <c r="H100" s="696"/>
      <c r="I100" s="560"/>
    </row>
    <row r="101" spans="1:9" ht="12.75">
      <c r="A101" s="477" t="s">
        <v>360</v>
      </c>
      <c r="B101" s="35"/>
      <c r="C101" s="718" t="s">
        <v>188</v>
      </c>
      <c r="D101" s="560"/>
      <c r="E101" s="560"/>
      <c r="F101" s="694">
        <v>0</v>
      </c>
      <c r="G101" s="776">
        <f>F101*0.1</f>
        <v>0</v>
      </c>
      <c r="H101" s="696"/>
      <c r="I101" s="610">
        <v>0</v>
      </c>
    </row>
    <row r="102" spans="1:9" ht="12.75">
      <c r="A102" s="473"/>
      <c r="B102" s="35"/>
      <c r="C102" s="63"/>
      <c r="D102" s="152"/>
      <c r="E102" s="145">
        <f aca="true" t="shared" si="5" ref="E102:E107">D102*0.1</f>
        <v>0</v>
      </c>
      <c r="F102" s="696"/>
      <c r="G102" s="560"/>
      <c r="H102" s="696"/>
      <c r="I102" s="560"/>
    </row>
    <row r="103" spans="1:9" ht="12.75">
      <c r="A103" s="473"/>
      <c r="B103" s="35"/>
      <c r="C103" s="63"/>
      <c r="D103" s="152"/>
      <c r="E103" s="145">
        <f t="shared" si="5"/>
        <v>0</v>
      </c>
      <c r="F103" s="696"/>
      <c r="G103" s="560"/>
      <c r="H103" s="696"/>
      <c r="I103" s="560"/>
    </row>
    <row r="104" spans="1:9" ht="12.75">
      <c r="A104" s="473"/>
      <c r="B104" s="35"/>
      <c r="C104" s="63"/>
      <c r="D104" s="152"/>
      <c r="E104" s="145">
        <f t="shared" si="5"/>
        <v>0</v>
      </c>
      <c r="F104" s="696"/>
      <c r="G104" s="560"/>
      <c r="H104" s="696"/>
      <c r="I104" s="560"/>
    </row>
    <row r="105" spans="1:9" ht="12.75">
      <c r="A105" s="473"/>
      <c r="B105" s="35"/>
      <c r="C105" s="63"/>
      <c r="D105" s="152"/>
      <c r="E105" s="145">
        <f t="shared" si="5"/>
        <v>0</v>
      </c>
      <c r="F105" s="696"/>
      <c r="G105" s="560"/>
      <c r="H105" s="696"/>
      <c r="I105" s="560"/>
    </row>
    <row r="106" spans="1:9" ht="12.75">
      <c r="A106" s="473"/>
      <c r="B106" s="35"/>
      <c r="C106" s="63"/>
      <c r="D106" s="152"/>
      <c r="E106" s="145">
        <f t="shared" si="5"/>
        <v>0</v>
      </c>
      <c r="F106" s="696"/>
      <c r="G106" s="560"/>
      <c r="H106" s="696"/>
      <c r="I106" s="560"/>
    </row>
    <row r="107" spans="1:9" ht="13.5" thickBot="1">
      <c r="A107" s="478"/>
      <c r="B107" s="204"/>
      <c r="C107" s="67"/>
      <c r="D107" s="614"/>
      <c r="E107" s="145">
        <f t="shared" si="5"/>
        <v>0</v>
      </c>
      <c r="F107" s="696"/>
      <c r="G107" s="560"/>
      <c r="H107" s="696"/>
      <c r="I107" s="560"/>
    </row>
    <row r="108" spans="1:11" ht="16.5" thickTop="1">
      <c r="A108" s="3"/>
      <c r="B108" s="3"/>
      <c r="C108" s="86" t="s">
        <v>362</v>
      </c>
      <c r="D108" s="615"/>
      <c r="E108" s="616"/>
      <c r="F108" s="698">
        <f>SUM(F5:F107)</f>
        <v>0</v>
      </c>
      <c r="G108" s="617">
        <f>SUM(G5:G107)</f>
        <v>0</v>
      </c>
      <c r="H108" s="699" t="s">
        <v>1</v>
      </c>
      <c r="I108" s="618">
        <f>SUM(I5:I107)</f>
        <v>0</v>
      </c>
      <c r="K108" s="4">
        <f>SUM(K5:K107)</f>
        <v>0</v>
      </c>
    </row>
    <row r="109" ht="12.75">
      <c r="F109" s="5"/>
    </row>
  </sheetData>
  <sheetProtection sheet="1" objects="1" scenarios="1"/>
  <printOptions/>
  <pageMargins left="0.7480314960629921" right="0.5511811023622047" top="0.82" bottom="0.56" header="0.5118110236220472" footer="0.35433070866141736"/>
  <pageSetup horizontalDpi="300" verticalDpi="300" orientation="portrait" paperSize="9" scale="99" r:id="rId1"/>
  <headerFooter alignWithMargins="0">
    <oddHeader>&amp;C&amp;A</oddHeader>
    <oddFooter>&amp;L&amp;F&amp;CPage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93"/>
  <sheetViews>
    <sheetView showGridLines="0" zoomScale="90" zoomScaleNormal="90" workbookViewId="0" topLeftCell="A1">
      <pane ySplit="4" topLeftCell="BM5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7.140625" style="0" customWidth="1"/>
    <col min="2" max="2" width="29.57421875" style="0" customWidth="1"/>
    <col min="3" max="3" width="8.00390625" style="0" customWidth="1"/>
    <col min="4" max="4" width="4.7109375" style="0" customWidth="1"/>
    <col min="5" max="5" width="8.00390625" style="0" customWidth="1"/>
    <col min="6" max="6" width="10.7109375" style="0" customWidth="1"/>
    <col min="7" max="7" width="8.57421875" style="0" customWidth="1"/>
    <col min="8" max="8" width="8.00390625" style="0" customWidth="1"/>
    <col min="9" max="9" width="9.8515625" style="0" customWidth="1"/>
    <col min="10" max="10" width="10.8515625" style="0" customWidth="1"/>
    <col min="11" max="11" width="8.7109375" style="0" customWidth="1"/>
  </cols>
  <sheetData>
    <row r="1" spans="1:9" ht="24.75" customHeight="1">
      <c r="A1" s="6" t="s">
        <v>0</v>
      </c>
      <c r="B1" s="709" t="str">
        <f>Summary!B1</f>
        <v> </v>
      </c>
      <c r="C1" s="709"/>
      <c r="D1" s="128"/>
      <c r="E1" s="128"/>
      <c r="F1" s="128"/>
      <c r="G1" s="711"/>
      <c r="H1" s="707" t="s">
        <v>2</v>
      </c>
      <c r="I1" s="82" t="s">
        <v>1</v>
      </c>
    </row>
    <row r="2" spans="1:9" ht="12.75">
      <c r="A2" s="189" t="s">
        <v>6</v>
      </c>
      <c r="B2" s="886">
        <f>Summary!E3</f>
        <v>0</v>
      </c>
      <c r="C2" s="30"/>
      <c r="D2" s="20"/>
      <c r="E2" s="710" t="s">
        <v>4</v>
      </c>
      <c r="F2" s="12" t="str">
        <f>Summary!G2</f>
        <v> </v>
      </c>
      <c r="G2" s="12"/>
      <c r="H2" s="710" t="s">
        <v>7</v>
      </c>
      <c r="I2" s="129">
        <f ca="1">TODAY()</f>
        <v>37300</v>
      </c>
    </row>
    <row r="3" spans="1:9" ht="12.75">
      <c r="A3" s="100"/>
      <c r="B3" s="43"/>
      <c r="C3" s="100"/>
      <c r="D3" s="100"/>
      <c r="E3" s="100"/>
      <c r="F3" s="101" t="s">
        <v>363</v>
      </c>
      <c r="G3" s="101" t="s">
        <v>811</v>
      </c>
      <c r="H3" s="101" t="s">
        <v>364</v>
      </c>
      <c r="I3" s="101" t="s">
        <v>365</v>
      </c>
    </row>
    <row r="4" spans="1:9" ht="13.5" thickBot="1">
      <c r="A4" s="412" t="s">
        <v>98</v>
      </c>
      <c r="B4" s="412" t="s">
        <v>366</v>
      </c>
      <c r="C4" s="412" t="s">
        <v>367</v>
      </c>
      <c r="D4" s="102"/>
      <c r="E4" s="412" t="s">
        <v>368</v>
      </c>
      <c r="F4" s="103" t="s">
        <v>369</v>
      </c>
      <c r="G4" s="103" t="s">
        <v>452</v>
      </c>
      <c r="H4" s="103" t="s">
        <v>193</v>
      </c>
      <c r="I4" s="103" t="s">
        <v>193</v>
      </c>
    </row>
    <row r="5" spans="1:9" ht="12.75">
      <c r="A5" s="398"/>
      <c r="B5" s="46"/>
      <c r="C5" s="41"/>
      <c r="D5" s="41"/>
      <c r="E5" s="207"/>
      <c r="F5" s="127"/>
      <c r="G5" s="127"/>
      <c r="H5" s="207"/>
      <c r="I5" s="207"/>
    </row>
    <row r="6" spans="1:10" ht="12.75">
      <c r="A6" s="397"/>
      <c r="B6" s="208" t="s">
        <v>370</v>
      </c>
      <c r="C6" s="27">
        <f>Ductwork!C28</f>
        <v>0</v>
      </c>
      <c r="D6" s="209" t="s">
        <v>1</v>
      </c>
      <c r="E6" s="27">
        <f>Ductwork!M31</f>
        <v>0</v>
      </c>
      <c r="F6" s="27">
        <f>Ductwork!J31</f>
        <v>0</v>
      </c>
      <c r="G6" s="27">
        <f>F6*0.1</f>
        <v>0</v>
      </c>
      <c r="H6" s="27">
        <f>Ductwork!N34</f>
        <v>0</v>
      </c>
      <c r="I6" s="27">
        <f>Ductwork!P34</f>
        <v>0</v>
      </c>
      <c r="J6" s="95"/>
    </row>
    <row r="7" spans="1:9" ht="12.75">
      <c r="A7" s="397"/>
      <c r="B7" s="41" t="s">
        <v>371</v>
      </c>
      <c r="C7" s="94">
        <v>0</v>
      </c>
      <c r="D7" s="41"/>
      <c r="E7" s="242">
        <v>0</v>
      </c>
      <c r="F7" s="557">
        <v>0</v>
      </c>
      <c r="G7" s="27">
        <f>F7*0.1</f>
        <v>0</v>
      </c>
      <c r="H7" s="557">
        <v>0</v>
      </c>
      <c r="I7" s="242">
        <v>0</v>
      </c>
    </row>
    <row r="8" spans="1:9" ht="13.5" thickBot="1">
      <c r="A8" s="853"/>
      <c r="B8" s="854" t="s">
        <v>372</v>
      </c>
      <c r="C8" s="855">
        <v>0</v>
      </c>
      <c r="D8" s="854"/>
      <c r="E8" s="856">
        <v>0</v>
      </c>
      <c r="F8" s="857">
        <v>0</v>
      </c>
      <c r="G8" s="779">
        <f>F8*0.1</f>
        <v>0</v>
      </c>
      <c r="H8" s="857">
        <v>0</v>
      </c>
      <c r="I8" s="856">
        <v>0</v>
      </c>
    </row>
    <row r="9" spans="1:9" ht="12.75">
      <c r="A9" s="851"/>
      <c r="B9" s="210" t="s">
        <v>374</v>
      </c>
      <c r="C9" s="33">
        <f>SUM(C6:C8)</f>
        <v>0</v>
      </c>
      <c r="D9" s="93"/>
      <c r="E9" s="852">
        <f>SUM(E6:E8)</f>
        <v>0</v>
      </c>
      <c r="F9" s="778">
        <f>SUM(F6:F8)</f>
        <v>0</v>
      </c>
      <c r="G9" s="778">
        <f>SUM(G6:G8)</f>
        <v>0</v>
      </c>
      <c r="H9" s="778">
        <f>SUM(H6:H8)</f>
        <v>0</v>
      </c>
      <c r="I9" s="778">
        <f>SUM(I6:I8)</f>
        <v>0</v>
      </c>
    </row>
    <row r="10" spans="1:9" ht="12.75">
      <c r="A10" s="397"/>
      <c r="B10" s="208" t="s">
        <v>375</v>
      </c>
      <c r="C10" s="41"/>
      <c r="D10" s="41"/>
      <c r="E10" s="50"/>
      <c r="F10" s="560"/>
      <c r="G10" s="560"/>
      <c r="H10" s="351">
        <f>+I10*0.5</f>
        <v>0</v>
      </c>
      <c r="I10" s="351">
        <f>+I9*0.1</f>
        <v>0</v>
      </c>
    </row>
    <row r="11" spans="1:9" ht="12.75">
      <c r="A11" s="397"/>
      <c r="B11" s="41" t="s">
        <v>376</v>
      </c>
      <c r="C11" s="41"/>
      <c r="D11" s="41"/>
      <c r="E11" s="40"/>
      <c r="F11" s="351">
        <f>F9*0</f>
        <v>0</v>
      </c>
      <c r="G11" s="27">
        <f aca="true" t="shared" si="0" ref="G11:G23">F11*0.1</f>
        <v>0</v>
      </c>
      <c r="H11" s="560"/>
      <c r="I11" s="560"/>
    </row>
    <row r="12" spans="1:9" ht="12.75">
      <c r="A12" s="397"/>
      <c r="B12" s="41" t="s">
        <v>377</v>
      </c>
      <c r="C12" s="41"/>
      <c r="D12" s="41"/>
      <c r="E12" s="40"/>
      <c r="F12" s="351">
        <f>F9*0</f>
        <v>0</v>
      </c>
      <c r="G12" s="27">
        <f t="shared" si="0"/>
        <v>0</v>
      </c>
      <c r="H12" s="560"/>
      <c r="I12" s="560"/>
    </row>
    <row r="13" spans="1:9" ht="12.75">
      <c r="A13" s="397"/>
      <c r="B13" s="41" t="s">
        <v>378</v>
      </c>
      <c r="C13" s="41"/>
      <c r="D13" s="41"/>
      <c r="E13" s="50"/>
      <c r="F13" s="351">
        <v>0</v>
      </c>
      <c r="G13" s="27">
        <f t="shared" si="0"/>
        <v>0</v>
      </c>
      <c r="H13" s="560"/>
      <c r="I13" s="560"/>
    </row>
    <row r="14" spans="1:9" ht="12.75">
      <c r="A14" s="397"/>
      <c r="B14" s="208" t="s">
        <v>379</v>
      </c>
      <c r="C14" s="27">
        <f>Filter_Mix_Box!F37</f>
        <v>0</v>
      </c>
      <c r="D14" s="41"/>
      <c r="E14" s="238">
        <v>10</v>
      </c>
      <c r="F14" s="559">
        <f>C14*E14</f>
        <v>0</v>
      </c>
      <c r="G14" s="27">
        <f t="shared" si="0"/>
        <v>0</v>
      </c>
      <c r="H14" s="559">
        <f>C14*0.3</f>
        <v>0</v>
      </c>
      <c r="I14" s="559">
        <f>C14*0.7</f>
        <v>0</v>
      </c>
    </row>
    <row r="15" spans="1:9" ht="12.75">
      <c r="A15" s="397"/>
      <c r="B15" s="208" t="s">
        <v>380</v>
      </c>
      <c r="C15" s="738">
        <f>Fans!G66</f>
        <v>0</v>
      </c>
      <c r="D15" s="212" t="s">
        <v>381</v>
      </c>
      <c r="E15" s="238">
        <v>10</v>
      </c>
      <c r="F15" s="559">
        <f>C15*E15</f>
        <v>0</v>
      </c>
      <c r="G15" s="27">
        <f t="shared" si="0"/>
        <v>0</v>
      </c>
      <c r="H15" s="559">
        <f>C15*0.3</f>
        <v>0</v>
      </c>
      <c r="I15" s="559">
        <f>C15*0.7</f>
        <v>0</v>
      </c>
    </row>
    <row r="16" spans="1:9" ht="12.75">
      <c r="A16" s="397"/>
      <c r="B16" s="208" t="s">
        <v>382</v>
      </c>
      <c r="C16" s="91"/>
      <c r="D16" s="209" t="s">
        <v>383</v>
      </c>
      <c r="E16" s="239"/>
      <c r="F16" s="559">
        <f>C16*10</f>
        <v>0</v>
      </c>
      <c r="G16" s="27">
        <f t="shared" si="0"/>
        <v>0</v>
      </c>
      <c r="H16" s="559">
        <f>C16*0.5</f>
        <v>0</v>
      </c>
      <c r="I16" s="575"/>
    </row>
    <row r="17" spans="1:9" ht="12.75">
      <c r="A17" s="397"/>
      <c r="B17" s="208" t="s">
        <v>384</v>
      </c>
      <c r="C17" s="91">
        <v>0</v>
      </c>
      <c r="D17" s="213" t="s">
        <v>381</v>
      </c>
      <c r="E17" s="238">
        <v>7</v>
      </c>
      <c r="F17" s="559">
        <f>C17*E17</f>
        <v>0</v>
      </c>
      <c r="G17" s="27">
        <f t="shared" si="0"/>
        <v>0</v>
      </c>
      <c r="H17" s="559">
        <f>C17*0.5</f>
        <v>0</v>
      </c>
      <c r="I17" s="559">
        <f>C17*1</f>
        <v>0</v>
      </c>
    </row>
    <row r="18" spans="1:9" ht="12.75">
      <c r="A18" s="397"/>
      <c r="B18" s="208" t="s">
        <v>385</v>
      </c>
      <c r="C18" s="27">
        <f>Volume_Damper!G110</f>
        <v>0</v>
      </c>
      <c r="D18" s="209" t="s">
        <v>383</v>
      </c>
      <c r="E18" s="559"/>
      <c r="F18" s="559">
        <f>Volume_Damper!I110</f>
        <v>0</v>
      </c>
      <c r="G18" s="27">
        <f t="shared" si="0"/>
        <v>0</v>
      </c>
      <c r="H18" s="559"/>
      <c r="I18" s="575"/>
    </row>
    <row r="19" spans="1:9" ht="12.75">
      <c r="A19" s="397"/>
      <c r="B19" s="208" t="s">
        <v>386</v>
      </c>
      <c r="C19" s="27">
        <f>Fire_Damper!I105</f>
        <v>0</v>
      </c>
      <c r="D19" s="209" t="s">
        <v>383</v>
      </c>
      <c r="E19" s="239" t="s">
        <v>1</v>
      </c>
      <c r="F19" s="559">
        <f>Fire_Damper!K105</f>
        <v>0</v>
      </c>
      <c r="G19" s="27">
        <f t="shared" si="0"/>
        <v>0</v>
      </c>
      <c r="H19" s="559">
        <f>Fire_Damper!I105/2</f>
        <v>0</v>
      </c>
      <c r="I19" s="575"/>
    </row>
    <row r="20" spans="1:9" ht="12.75">
      <c r="A20" s="397"/>
      <c r="B20" s="208" t="s">
        <v>387</v>
      </c>
      <c r="C20" s="91">
        <v>0</v>
      </c>
      <c r="D20" s="209" t="s">
        <v>383</v>
      </c>
      <c r="E20" s="238">
        <v>35</v>
      </c>
      <c r="F20" s="559">
        <f>C20*E20</f>
        <v>0</v>
      </c>
      <c r="G20" s="27">
        <f t="shared" si="0"/>
        <v>0</v>
      </c>
      <c r="H20" s="559">
        <f>C20/0.5</f>
        <v>0</v>
      </c>
      <c r="I20" s="575"/>
    </row>
    <row r="21" spans="1:9" ht="12.75">
      <c r="A21" s="397"/>
      <c r="B21" s="208" t="s">
        <v>388</v>
      </c>
      <c r="C21" s="99">
        <v>0</v>
      </c>
      <c r="D21" s="211" t="s">
        <v>383</v>
      </c>
      <c r="E21" s="238">
        <v>50</v>
      </c>
      <c r="F21" s="246">
        <f>C21*E21</f>
        <v>0</v>
      </c>
      <c r="G21" s="27">
        <f t="shared" si="0"/>
        <v>0</v>
      </c>
      <c r="H21" s="246">
        <f>C21*4</f>
        <v>0</v>
      </c>
      <c r="I21" s="619">
        <f>C21*2</f>
        <v>0</v>
      </c>
    </row>
    <row r="22" spans="1:9" ht="12.75">
      <c r="A22" s="397"/>
      <c r="B22" s="208" t="s">
        <v>389</v>
      </c>
      <c r="C22" s="27">
        <f>Elec_Duct_Heater!E53</f>
        <v>0</v>
      </c>
      <c r="D22" s="209" t="s">
        <v>383</v>
      </c>
      <c r="E22" s="230" t="s">
        <v>1</v>
      </c>
      <c r="F22" s="244">
        <f>Elec_Duct_Heater!H53</f>
        <v>0</v>
      </c>
      <c r="G22" s="27">
        <f t="shared" si="0"/>
        <v>0</v>
      </c>
      <c r="H22" s="244">
        <f>Elec_Duct_Heater!F53</f>
        <v>0</v>
      </c>
      <c r="I22" s="575" t="s">
        <v>1</v>
      </c>
    </row>
    <row r="23" spans="1:9" ht="12.75">
      <c r="A23" s="397"/>
      <c r="B23" s="208" t="s">
        <v>390</v>
      </c>
      <c r="C23" s="99">
        <v>0</v>
      </c>
      <c r="D23" s="41"/>
      <c r="E23" s="238">
        <v>10</v>
      </c>
      <c r="F23" s="559">
        <f>C23*E23</f>
        <v>0</v>
      </c>
      <c r="G23" s="27">
        <f t="shared" si="0"/>
        <v>0</v>
      </c>
      <c r="H23" s="559">
        <f>C23*0.3</f>
        <v>0</v>
      </c>
      <c r="I23" s="559">
        <f>C23*0.7</f>
        <v>0</v>
      </c>
    </row>
    <row r="24" spans="1:9" ht="13.5" thickBot="1">
      <c r="A24" s="397"/>
      <c r="B24" s="93" t="s">
        <v>391</v>
      </c>
      <c r="C24" s="99">
        <v>0</v>
      </c>
      <c r="D24" s="93"/>
      <c r="E24" s="238">
        <v>35</v>
      </c>
      <c r="F24" s="446">
        <f>C24*E24</f>
        <v>0</v>
      </c>
      <c r="G24" s="780">
        <f>F24*0.1</f>
        <v>0</v>
      </c>
      <c r="H24" s="446">
        <f>C24*2</f>
        <v>0</v>
      </c>
      <c r="I24" s="620">
        <v>0</v>
      </c>
    </row>
    <row r="25" spans="1:10" ht="13.5" thickBot="1">
      <c r="A25" s="397"/>
      <c r="B25" s="214" t="s">
        <v>392</v>
      </c>
      <c r="C25" s="47"/>
      <c r="D25" s="42"/>
      <c r="E25" s="50"/>
      <c r="F25" s="624">
        <f>SUM(F9:F24)</f>
        <v>0</v>
      </c>
      <c r="G25" s="624">
        <f>SUM(G9:G24)</f>
        <v>0</v>
      </c>
      <c r="H25" s="561">
        <f>SUM(H9:H24)</f>
        <v>0</v>
      </c>
      <c r="I25" s="562">
        <f>SUM(I9:I24)</f>
        <v>0</v>
      </c>
      <c r="J25" s="39"/>
    </row>
    <row r="26" spans="1:10" ht="12.75">
      <c r="A26" s="397"/>
      <c r="B26" s="214" t="s">
        <v>393</v>
      </c>
      <c r="C26" s="215" t="s">
        <v>394</v>
      </c>
      <c r="D26" s="216"/>
      <c r="E26" s="240">
        <v>38</v>
      </c>
      <c r="F26" s="351">
        <f>H25*E26</f>
        <v>0</v>
      </c>
      <c r="G26" s="351">
        <f>F26*0.1</f>
        <v>0</v>
      </c>
      <c r="H26" s="247"/>
      <c r="I26" s="248"/>
      <c r="J26" s="39"/>
    </row>
    <row r="27" spans="1:10" ht="12.75">
      <c r="A27" s="397"/>
      <c r="B27" s="214" t="s">
        <v>395</v>
      </c>
      <c r="C27" s="217"/>
      <c r="D27" s="48"/>
      <c r="E27" s="126"/>
      <c r="F27" s="531">
        <f>SUM(F25:F26)</f>
        <v>0</v>
      </c>
      <c r="G27" s="351">
        <f>F27*0.1</f>
        <v>0</v>
      </c>
      <c r="H27" s="249"/>
      <c r="I27" s="250"/>
      <c r="J27" s="39"/>
    </row>
    <row r="28" spans="1:10" ht="13.5" thickBot="1">
      <c r="A28" s="397"/>
      <c r="B28" s="447" t="s">
        <v>397</v>
      </c>
      <c r="C28" s="448"/>
      <c r="D28" s="449"/>
      <c r="E28" s="450"/>
      <c r="F28" s="532">
        <f>Ductwork!Z37</f>
        <v>0</v>
      </c>
      <c r="G28" s="588">
        <f>F28*0.1</f>
        <v>0</v>
      </c>
      <c r="H28" s="252"/>
      <c r="I28" s="250"/>
      <c r="J28" s="39"/>
    </row>
    <row r="29" spans="1:10" ht="13.5" thickBot="1">
      <c r="A29" s="397"/>
      <c r="B29" s="214" t="s">
        <v>398</v>
      </c>
      <c r="C29" s="217"/>
      <c r="D29" s="48"/>
      <c r="E29" s="126"/>
      <c r="F29" s="533">
        <f>SUM(F27:F28)</f>
        <v>0</v>
      </c>
      <c r="G29" s="533">
        <f>SUM(G27:G28)</f>
        <v>0</v>
      </c>
      <c r="H29" s="249"/>
      <c r="I29" s="250"/>
      <c r="J29" s="39"/>
    </row>
    <row r="30" spans="1:10" ht="12.75">
      <c r="A30" s="397"/>
      <c r="B30" s="47" t="s">
        <v>1</v>
      </c>
      <c r="C30" s="217"/>
      <c r="D30" s="48"/>
      <c r="E30" s="126"/>
      <c r="F30" s="206" t="s">
        <v>1</v>
      </c>
      <c r="G30" s="206" t="s">
        <v>1</v>
      </c>
      <c r="H30" s="251"/>
      <c r="I30" s="250"/>
      <c r="J30" s="39"/>
    </row>
    <row r="31" spans="1:10" ht="13.5" thickBot="1">
      <c r="A31" s="397"/>
      <c r="B31" s="47"/>
      <c r="C31" s="217"/>
      <c r="D31" s="48"/>
      <c r="E31" s="126"/>
      <c r="F31" s="206"/>
      <c r="G31" s="206"/>
      <c r="H31" s="251"/>
      <c r="I31" s="250"/>
      <c r="J31" s="39"/>
    </row>
    <row r="32" spans="1:10" ht="15.75" thickBot="1">
      <c r="A32" s="397"/>
      <c r="B32" s="218" t="s">
        <v>399</v>
      </c>
      <c r="C32" s="219"/>
      <c r="D32" s="219"/>
      <c r="E32" s="231"/>
      <c r="F32" s="534">
        <f>F29</f>
        <v>0</v>
      </c>
      <c r="G32" s="534">
        <f>G29</f>
        <v>0</v>
      </c>
      <c r="H32" s="251"/>
      <c r="I32" s="253"/>
      <c r="J32" s="39"/>
    </row>
    <row r="33" spans="1:10" ht="12.75">
      <c r="A33" s="397"/>
      <c r="B33" s="220" t="s">
        <v>22</v>
      </c>
      <c r="C33" s="221"/>
      <c r="D33" s="221"/>
      <c r="E33" s="232"/>
      <c r="F33" s="233" t="s">
        <v>363</v>
      </c>
      <c r="G33" s="258" t="s">
        <v>11</v>
      </c>
      <c r="H33" s="251"/>
      <c r="I33" s="250"/>
      <c r="J33" s="39"/>
    </row>
    <row r="34" spans="1:10" ht="13.5" thickBot="1">
      <c r="A34" s="397"/>
      <c r="B34" s="222"/>
      <c r="C34" s="223"/>
      <c r="D34" s="223"/>
      <c r="E34" s="234"/>
      <c r="F34" s="235" t="s">
        <v>369</v>
      </c>
      <c r="G34" s="259" t="s">
        <v>84</v>
      </c>
      <c r="H34" s="251"/>
      <c r="I34" s="250"/>
      <c r="J34" s="39"/>
    </row>
    <row r="35" spans="1:10" ht="12.75">
      <c r="A35" s="397"/>
      <c r="B35" s="644"/>
      <c r="C35" s="98"/>
      <c r="D35" s="98"/>
      <c r="E35" s="236"/>
      <c r="F35" s="152">
        <v>0</v>
      </c>
      <c r="G35" s="781">
        <f>F35*0.1</f>
        <v>0</v>
      </c>
      <c r="H35" s="251"/>
      <c r="I35" s="250"/>
      <c r="J35" s="39"/>
    </row>
    <row r="36" spans="1:10" ht="12.75">
      <c r="A36" s="397"/>
      <c r="B36" s="643"/>
      <c r="C36" s="98"/>
      <c r="D36" s="98"/>
      <c r="E36" s="236"/>
      <c r="F36" s="152">
        <v>0</v>
      </c>
      <c r="G36" s="781">
        <f aca="true" t="shared" si="1" ref="G36:G52">F36*0.1</f>
        <v>0</v>
      </c>
      <c r="H36" s="251"/>
      <c r="I36" s="250"/>
      <c r="J36" s="39"/>
    </row>
    <row r="37" spans="1:10" ht="13.5" thickBot="1">
      <c r="A37" s="397"/>
      <c r="B37" s="645"/>
      <c r="C37" s="98"/>
      <c r="D37" s="98"/>
      <c r="E37" s="236"/>
      <c r="F37" s="152">
        <v>0</v>
      </c>
      <c r="G37" s="781">
        <f t="shared" si="1"/>
        <v>0</v>
      </c>
      <c r="H37" s="254"/>
      <c r="I37" s="255"/>
      <c r="J37" s="39"/>
    </row>
    <row r="38" spans="1:10" ht="13.5" thickBot="1">
      <c r="A38" s="397"/>
      <c r="B38" s="225" t="s">
        <v>400</v>
      </c>
      <c r="C38" s="226"/>
      <c r="D38" s="226"/>
      <c r="E38" s="237"/>
      <c r="F38" s="535">
        <f>F32</f>
        <v>0</v>
      </c>
      <c r="G38" s="782">
        <f>F38*0.1</f>
        <v>0</v>
      </c>
      <c r="H38" s="256"/>
      <c r="I38" s="562">
        <f>SUM(I25:I37)</f>
        <v>0</v>
      </c>
      <c r="J38" s="39"/>
    </row>
    <row r="39" spans="1:9" ht="12.75">
      <c r="A39" s="397"/>
      <c r="B39" s="656" t="s">
        <v>401</v>
      </c>
      <c r="C39" s="1">
        <v>0</v>
      </c>
      <c r="D39" s="1"/>
      <c r="E39" s="690"/>
      <c r="F39" s="689">
        <v>0</v>
      </c>
      <c r="G39" s="781">
        <f t="shared" si="1"/>
        <v>0</v>
      </c>
      <c r="H39" s="688"/>
      <c r="I39" s="689"/>
    </row>
    <row r="40" spans="1:9" ht="12.75">
      <c r="A40" s="397"/>
      <c r="B40" s="691" t="s">
        <v>1</v>
      </c>
      <c r="C40" s="152"/>
      <c r="D40" s="41"/>
      <c r="E40" s="50"/>
      <c r="F40" s="152">
        <v>0</v>
      </c>
      <c r="G40" s="781">
        <f t="shared" si="1"/>
        <v>0</v>
      </c>
      <c r="H40" s="192">
        <v>0</v>
      </c>
      <c r="I40" s="152">
        <v>0</v>
      </c>
    </row>
    <row r="41" spans="1:9" ht="12.75">
      <c r="A41" s="397"/>
      <c r="B41" s="208" t="s">
        <v>402</v>
      </c>
      <c r="C41" s="152">
        <v>0</v>
      </c>
      <c r="D41" s="211" t="s">
        <v>381</v>
      </c>
      <c r="E41" s="238">
        <v>9</v>
      </c>
      <c r="F41" s="579"/>
      <c r="G41" s="244">
        <f t="shared" si="1"/>
        <v>0</v>
      </c>
      <c r="H41" s="244">
        <f>C41*0.4</f>
        <v>0</v>
      </c>
      <c r="I41" s="559">
        <f>C41*0.25</f>
        <v>0</v>
      </c>
    </row>
    <row r="42" spans="1:9" ht="12.75">
      <c r="A42" s="397"/>
      <c r="B42" s="646" t="s">
        <v>403</v>
      </c>
      <c r="C42" s="152"/>
      <c r="D42" s="85"/>
      <c r="E42" s="85"/>
      <c r="F42" s="152"/>
      <c r="G42" s="781">
        <f t="shared" si="1"/>
        <v>0</v>
      </c>
      <c r="H42" s="688"/>
      <c r="I42" s="689"/>
    </row>
    <row r="43" spans="1:9" ht="12.75">
      <c r="A43" s="397"/>
      <c r="B43" s="41" t="s">
        <v>404</v>
      </c>
      <c r="C43" s="152">
        <v>0</v>
      </c>
      <c r="D43" s="41"/>
      <c r="E43" s="50" t="s">
        <v>1</v>
      </c>
      <c r="F43" s="152"/>
      <c r="G43" s="781">
        <f t="shared" si="1"/>
        <v>0</v>
      </c>
      <c r="H43" s="192" t="s">
        <v>1</v>
      </c>
      <c r="I43" s="152">
        <v>0</v>
      </c>
    </row>
    <row r="44" spans="1:9" ht="12.75">
      <c r="A44" s="397"/>
      <c r="B44" s="41" t="s">
        <v>405</v>
      </c>
      <c r="C44" s="152"/>
      <c r="D44" s="41"/>
      <c r="E44" s="50"/>
      <c r="F44" s="152"/>
      <c r="G44" s="781">
        <f t="shared" si="1"/>
        <v>0</v>
      </c>
      <c r="H44" s="192">
        <v>0</v>
      </c>
      <c r="I44" s="152">
        <v>0</v>
      </c>
    </row>
    <row r="45" spans="1:9" ht="12.75">
      <c r="A45" s="397"/>
      <c r="B45" s="208" t="s">
        <v>406</v>
      </c>
      <c r="C45" s="152"/>
      <c r="D45" s="41"/>
      <c r="E45" s="50"/>
      <c r="F45" s="152"/>
      <c r="G45" s="781">
        <f t="shared" si="1"/>
        <v>0</v>
      </c>
      <c r="H45" s="192">
        <v>0</v>
      </c>
      <c r="I45" s="152">
        <v>0</v>
      </c>
    </row>
    <row r="46" spans="1:11" ht="12.75">
      <c r="A46" s="397"/>
      <c r="B46" s="631" t="s">
        <v>407</v>
      </c>
      <c r="C46" s="152"/>
      <c r="D46" s="41"/>
      <c r="E46" s="50"/>
      <c r="F46" s="152"/>
      <c r="G46" s="781">
        <f t="shared" si="1"/>
        <v>0</v>
      </c>
      <c r="H46" s="192">
        <v>0</v>
      </c>
      <c r="I46" s="152">
        <v>0</v>
      </c>
      <c r="K46" s="62"/>
    </row>
    <row r="47" spans="1:11" ht="13.5" thickBot="1">
      <c r="A47" s="397"/>
      <c r="B47" s="92" t="s">
        <v>373</v>
      </c>
      <c r="C47" s="152">
        <f>Filter_Mix_Box!J31</f>
        <v>0</v>
      </c>
      <c r="D47" s="41"/>
      <c r="E47" s="50"/>
      <c r="F47" s="152">
        <f>Filter_Mix_Box!F33</f>
        <v>0</v>
      </c>
      <c r="G47" s="781">
        <f>Filter_Mix_Box!F34</f>
        <v>0</v>
      </c>
      <c r="H47" s="192">
        <f>Filter_Mix_Box!F31</f>
        <v>0</v>
      </c>
      <c r="I47" s="152">
        <f>Filter_Mix_Box!F32</f>
        <v>0</v>
      </c>
      <c r="K47" s="62"/>
    </row>
    <row r="48" spans="1:11" ht="13.5" thickBot="1">
      <c r="A48" s="397"/>
      <c r="B48" s="447" t="s">
        <v>396</v>
      </c>
      <c r="C48" s="152">
        <f>Filter_Mix_Box!J31</f>
        <v>0</v>
      </c>
      <c r="D48" s="41"/>
      <c r="E48" s="50"/>
      <c r="F48" s="152"/>
      <c r="G48" s="781">
        <f>F48*0.1</f>
        <v>0</v>
      </c>
      <c r="H48" s="245"/>
      <c r="I48" s="575"/>
      <c r="K48" s="62"/>
    </row>
    <row r="49" spans="1:9" ht="12.75">
      <c r="A49" s="397" t="s">
        <v>1</v>
      </c>
      <c r="B49" s="41" t="s">
        <v>408</v>
      </c>
      <c r="C49" s="152"/>
      <c r="D49" s="41"/>
      <c r="E49" s="41"/>
      <c r="F49" s="152"/>
      <c r="G49" s="781">
        <f t="shared" si="1"/>
        <v>0</v>
      </c>
      <c r="H49" s="192"/>
      <c r="I49" s="152"/>
    </row>
    <row r="50" spans="1:9" ht="12.75">
      <c r="A50" s="397"/>
      <c r="B50" s="208" t="s">
        <v>409</v>
      </c>
      <c r="C50" s="209"/>
      <c r="D50" s="209"/>
      <c r="E50" s="230"/>
      <c r="F50" s="559">
        <f>E9/1000*35</f>
        <v>0</v>
      </c>
      <c r="G50" s="781">
        <f t="shared" si="1"/>
        <v>0</v>
      </c>
      <c r="H50" s="245" t="s">
        <v>1</v>
      </c>
      <c r="I50" s="575"/>
    </row>
    <row r="51" spans="1:9" ht="12.75">
      <c r="A51" s="397"/>
      <c r="B51" s="208" t="s">
        <v>410</v>
      </c>
      <c r="C51" s="152"/>
      <c r="D51" s="209"/>
      <c r="E51" s="50" t="str">
        <f>Volume_Damper!H110</f>
        <v> </v>
      </c>
      <c r="F51" s="152"/>
      <c r="G51" s="781">
        <f t="shared" si="1"/>
        <v>0</v>
      </c>
      <c r="H51" s="192">
        <v>0</v>
      </c>
      <c r="I51" s="152"/>
    </row>
    <row r="52" spans="1:9" ht="13.5" thickBot="1">
      <c r="A52" s="397"/>
      <c r="B52" s="90" t="s">
        <v>411</v>
      </c>
      <c r="C52" s="227"/>
      <c r="D52" s="41"/>
      <c r="E52" s="50"/>
      <c r="F52" s="558">
        <f>Miscellaneous_Work!I60</f>
        <v>0</v>
      </c>
      <c r="G52" s="781">
        <f t="shared" si="1"/>
        <v>0</v>
      </c>
      <c r="H52" s="243">
        <f>Miscellaneous_Work!K60</f>
        <v>0</v>
      </c>
      <c r="I52" s="575" t="s">
        <v>1</v>
      </c>
    </row>
    <row r="53" spans="1:9" ht="13.5" thickBot="1">
      <c r="A53" s="397"/>
      <c r="B53" s="225" t="s">
        <v>412</v>
      </c>
      <c r="C53" s="226"/>
      <c r="D53" s="226"/>
      <c r="E53" s="237"/>
      <c r="F53" s="536">
        <f>SUM(F38:F52)</f>
        <v>0</v>
      </c>
      <c r="G53" s="536">
        <f>SUM(G38:G52)</f>
        <v>0</v>
      </c>
      <c r="H53" s="257">
        <f>SUM(H39:H52)</f>
        <v>0</v>
      </c>
      <c r="I53" s="576">
        <f>SUM(I38:I52)</f>
        <v>0</v>
      </c>
    </row>
    <row r="54" spans="1:9" ht="13.5" thickBot="1">
      <c r="A54" s="397"/>
      <c r="B54" s="87" t="s">
        <v>393</v>
      </c>
      <c r="C54" s="88" t="s">
        <v>413</v>
      </c>
      <c r="D54" s="89"/>
      <c r="E54" s="241">
        <v>38</v>
      </c>
      <c r="F54" s="536">
        <f>H53*E54</f>
        <v>0</v>
      </c>
      <c r="G54" s="536">
        <f>F54*0.1</f>
        <v>0</v>
      </c>
      <c r="H54" s="420"/>
      <c r="I54" s="577" t="s">
        <v>414</v>
      </c>
    </row>
    <row r="55" spans="1:9" ht="13.5" thickBot="1">
      <c r="A55" s="228"/>
      <c r="B55" s="229" t="s">
        <v>415</v>
      </c>
      <c r="C55" s="51"/>
      <c r="D55" s="51"/>
      <c r="E55" s="52"/>
      <c r="F55" s="537">
        <f>SUM(F53:F54)</f>
        <v>0</v>
      </c>
      <c r="G55" s="537">
        <f>SUM(G53:G54)</f>
        <v>0</v>
      </c>
      <c r="H55" s="295"/>
      <c r="I55" s="578">
        <f>I53</f>
        <v>0</v>
      </c>
    </row>
    <row r="56" spans="1:9" ht="12.75">
      <c r="A56" s="30"/>
      <c r="B56" s="30"/>
      <c r="C56" s="30"/>
      <c r="D56" s="30"/>
      <c r="E56" s="30"/>
      <c r="F56" s="30"/>
      <c r="G56" s="30"/>
      <c r="H56" s="30"/>
      <c r="I56" s="30"/>
    </row>
    <row r="59" ht="12.75">
      <c r="B59" s="22"/>
    </row>
    <row r="93" ht="15">
      <c r="L93" s="26"/>
    </row>
  </sheetData>
  <printOptions/>
  <pageMargins left="0.65" right="0.39" top="0.984251968503937" bottom="0.7874015748031497" header="0.51" footer="0.5118110236220472"/>
  <pageSetup horizontalDpi="300" verticalDpi="300" orientation="portrait" paperSize="9" scale="95" r:id="rId1"/>
  <headerFooter alignWithMargins="0">
    <oddHeader>&amp;C&amp;A</oddHeader>
    <oddFooter>&amp;L&amp;F&amp;CPage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showGridLines="0" zoomScale="95" zoomScaleNormal="95" workbookViewId="0" topLeftCell="A1">
      <pane ySplit="4" topLeftCell="BM5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7.7109375" style="0" customWidth="1"/>
    <col min="2" max="2" width="33.28125" style="0" customWidth="1"/>
    <col min="3" max="3" width="10.8515625" style="0" customWidth="1"/>
    <col min="4" max="4" width="13.140625" style="0" customWidth="1"/>
    <col min="5" max="5" width="12.421875" style="0" customWidth="1"/>
    <col min="6" max="6" width="10.8515625" style="0" customWidth="1"/>
  </cols>
  <sheetData>
    <row r="1" spans="1:6" ht="24.75" customHeight="1">
      <c r="A1" s="189" t="s">
        <v>0</v>
      </c>
      <c r="B1" s="717" t="str">
        <f>Summary!B1</f>
        <v> </v>
      </c>
      <c r="C1" s="128"/>
      <c r="D1" s="711"/>
      <c r="E1" s="707" t="s">
        <v>2</v>
      </c>
      <c r="F1" s="82" t="s">
        <v>1</v>
      </c>
    </row>
    <row r="2" spans="1:6" ht="12.75">
      <c r="A2" s="189" t="str">
        <f>Summary!D3</f>
        <v>Job No.</v>
      </c>
      <c r="B2" s="717">
        <f>Summary!E3</f>
        <v>0</v>
      </c>
      <c r="C2" s="710" t="s">
        <v>4</v>
      </c>
      <c r="D2" s="12">
        <f>Summary!D2</f>
        <v>0</v>
      </c>
      <c r="E2" s="710" t="s">
        <v>7</v>
      </c>
      <c r="F2" s="129">
        <f ca="1">TODAY()</f>
        <v>37300</v>
      </c>
    </row>
    <row r="3" spans="1:6" ht="15">
      <c r="A3" s="100"/>
      <c r="B3" s="719" t="s">
        <v>416</v>
      </c>
      <c r="C3" s="100"/>
      <c r="D3" s="101" t="s">
        <v>363</v>
      </c>
      <c r="E3" s="101" t="s">
        <v>811</v>
      </c>
      <c r="F3" s="101" t="s">
        <v>365</v>
      </c>
    </row>
    <row r="4" spans="1:6" ht="13.5" thickBot="1">
      <c r="A4" s="102"/>
      <c r="B4" s="102"/>
      <c r="C4" s="102"/>
      <c r="D4" s="103" t="s">
        <v>369</v>
      </c>
      <c r="E4" s="103" t="s">
        <v>452</v>
      </c>
      <c r="F4" s="103" t="s">
        <v>193</v>
      </c>
    </row>
    <row r="5" spans="1:6" ht="15">
      <c r="A5" s="397"/>
      <c r="B5" s="104" t="s">
        <v>417</v>
      </c>
      <c r="C5" s="105"/>
      <c r="D5" s="105"/>
      <c r="E5" s="105"/>
      <c r="F5" s="106"/>
    </row>
    <row r="6" spans="1:6" ht="12.75">
      <c r="A6" s="397"/>
      <c r="B6" s="112" t="s">
        <v>418</v>
      </c>
      <c r="C6" s="96"/>
      <c r="D6" s="619">
        <v>0</v>
      </c>
      <c r="E6" s="783">
        <f>D6*0.1</f>
        <v>0</v>
      </c>
      <c r="F6" s="619">
        <v>0</v>
      </c>
    </row>
    <row r="7" spans="1:6" ht="12.75">
      <c r="A7" s="397"/>
      <c r="B7" s="63" t="s">
        <v>419</v>
      </c>
      <c r="C7" s="41"/>
      <c r="D7" s="619">
        <v>0</v>
      </c>
      <c r="E7" s="783">
        <f>D7*0.1</f>
        <v>0</v>
      </c>
      <c r="F7" s="619">
        <v>0</v>
      </c>
    </row>
    <row r="8" spans="1:6" ht="12.75">
      <c r="A8" s="397"/>
      <c r="B8" s="112"/>
      <c r="C8" s="208"/>
      <c r="D8" s="152"/>
      <c r="E8" s="783">
        <f>D8*0.1</f>
        <v>0</v>
      </c>
      <c r="F8" s="152">
        <v>0</v>
      </c>
    </row>
    <row r="9" spans="1:6" ht="15">
      <c r="A9" s="397"/>
      <c r="B9" s="107" t="s">
        <v>420</v>
      </c>
      <c r="C9" s="108"/>
      <c r="D9" s="621"/>
      <c r="E9" s="621"/>
      <c r="F9" s="622"/>
    </row>
    <row r="10" spans="1:6" ht="12.75">
      <c r="A10" s="397"/>
      <c r="B10" s="112" t="s">
        <v>418</v>
      </c>
      <c r="C10" s="208"/>
      <c r="D10" s="619">
        <v>0</v>
      </c>
      <c r="E10" s="783">
        <f>D10*0.1</f>
        <v>0</v>
      </c>
      <c r="F10" s="619">
        <v>0</v>
      </c>
    </row>
    <row r="11" spans="1:6" ht="12.75">
      <c r="A11" s="397"/>
      <c r="B11" s="63" t="s">
        <v>419</v>
      </c>
      <c r="C11" s="41"/>
      <c r="D11" s="619">
        <v>0</v>
      </c>
      <c r="E11" s="783">
        <f>D11*0.1</f>
        <v>0</v>
      </c>
      <c r="F11" s="619">
        <v>0</v>
      </c>
    </row>
    <row r="12" spans="1:6" ht="12.75">
      <c r="A12" s="397"/>
      <c r="B12" s="63" t="s">
        <v>421</v>
      </c>
      <c r="C12" s="41"/>
      <c r="D12" s="152">
        <v>0</v>
      </c>
      <c r="E12" s="783">
        <f>D12*0.1</f>
        <v>0</v>
      </c>
      <c r="F12" s="152">
        <v>0</v>
      </c>
    </row>
    <row r="13" spans="1:6" ht="12.75">
      <c r="A13" s="397"/>
      <c r="B13" s="112" t="s">
        <v>422</v>
      </c>
      <c r="C13" s="208"/>
      <c r="D13" s="152">
        <v>0</v>
      </c>
      <c r="E13" s="783">
        <f>D13*0.1</f>
        <v>0</v>
      </c>
      <c r="F13" s="152">
        <v>0</v>
      </c>
    </row>
    <row r="14" spans="1:6" ht="15">
      <c r="A14" s="397"/>
      <c r="B14" s="107" t="s">
        <v>423</v>
      </c>
      <c r="C14" s="108"/>
      <c r="D14" s="621"/>
      <c r="E14" s="621"/>
      <c r="F14" s="622"/>
    </row>
    <row r="15" spans="1:6" ht="12.75">
      <c r="A15" s="397"/>
      <c r="B15" s="112" t="s">
        <v>418</v>
      </c>
      <c r="C15" s="208"/>
      <c r="D15" s="619">
        <v>0</v>
      </c>
      <c r="E15" s="783">
        <f>D15*0.1</f>
        <v>0</v>
      </c>
      <c r="F15" s="619">
        <v>0</v>
      </c>
    </row>
    <row r="16" spans="1:6" ht="12.75">
      <c r="A16" s="397"/>
      <c r="B16" s="63" t="s">
        <v>419</v>
      </c>
      <c r="C16" s="41"/>
      <c r="D16" s="152">
        <v>0</v>
      </c>
      <c r="E16" s="783">
        <f>D16*0.1</f>
        <v>0</v>
      </c>
      <c r="F16" s="152">
        <v>0</v>
      </c>
    </row>
    <row r="17" spans="1:6" ht="15">
      <c r="A17" s="397"/>
      <c r="B17" s="107" t="s">
        <v>424</v>
      </c>
      <c r="C17" s="108"/>
      <c r="D17" s="621"/>
      <c r="E17" s="621"/>
      <c r="F17" s="622"/>
    </row>
    <row r="18" spans="1:6" ht="12.75">
      <c r="A18" s="397"/>
      <c r="B18" s="112" t="s">
        <v>418</v>
      </c>
      <c r="C18" s="208"/>
      <c r="D18" s="619">
        <v>0</v>
      </c>
      <c r="E18" s="783">
        <f>D18*0.1</f>
        <v>0</v>
      </c>
      <c r="F18" s="619">
        <v>0</v>
      </c>
    </row>
    <row r="19" spans="1:6" ht="12.75">
      <c r="A19" s="397"/>
      <c r="B19" s="63" t="s">
        <v>419</v>
      </c>
      <c r="C19" s="41"/>
      <c r="D19" s="152">
        <v>0</v>
      </c>
      <c r="E19" s="783">
        <f>D19*0.1</f>
        <v>0</v>
      </c>
      <c r="F19" s="152">
        <v>0</v>
      </c>
    </row>
    <row r="20" spans="1:6" ht="15">
      <c r="A20" s="397"/>
      <c r="B20" s="107" t="s">
        <v>425</v>
      </c>
      <c r="C20" s="108"/>
      <c r="D20" s="621"/>
      <c r="E20" s="621"/>
      <c r="F20" s="622"/>
    </row>
    <row r="21" spans="1:6" ht="12.75">
      <c r="A21" s="397"/>
      <c r="B21" s="112" t="s">
        <v>418</v>
      </c>
      <c r="C21" s="208"/>
      <c r="D21" s="619">
        <v>0</v>
      </c>
      <c r="E21" s="783">
        <f>D21*0.1</f>
        <v>0</v>
      </c>
      <c r="F21" s="619">
        <v>0</v>
      </c>
    </row>
    <row r="22" spans="1:6" ht="12.75">
      <c r="A22" s="397"/>
      <c r="B22" s="112" t="s">
        <v>426</v>
      </c>
      <c r="C22" s="208"/>
      <c r="D22" s="619">
        <v>0</v>
      </c>
      <c r="E22" s="783">
        <f>D22*0.1</f>
        <v>0</v>
      </c>
      <c r="F22" s="619">
        <v>0</v>
      </c>
    </row>
    <row r="23" spans="1:6" ht="12.75">
      <c r="A23" s="397"/>
      <c r="B23" s="112" t="s">
        <v>427</v>
      </c>
      <c r="C23" s="208"/>
      <c r="D23" s="619">
        <v>0</v>
      </c>
      <c r="E23" s="783">
        <f>D23*0.1</f>
        <v>0</v>
      </c>
      <c r="F23" s="619">
        <v>0</v>
      </c>
    </row>
    <row r="24" spans="1:6" ht="12.75">
      <c r="A24" s="397"/>
      <c r="B24" s="63" t="s">
        <v>419</v>
      </c>
      <c r="C24" s="41"/>
      <c r="D24" s="152">
        <v>0</v>
      </c>
      <c r="E24" s="783">
        <f>D24*0.1</f>
        <v>0</v>
      </c>
      <c r="F24" s="619">
        <v>0</v>
      </c>
    </row>
    <row r="25" spans="1:6" ht="15">
      <c r="A25" s="397"/>
      <c r="B25" s="107" t="s">
        <v>428</v>
      </c>
      <c r="C25" s="108"/>
      <c r="D25" s="621"/>
      <c r="E25" s="621"/>
      <c r="F25" s="622"/>
    </row>
    <row r="26" spans="1:6" ht="12.75">
      <c r="A26" s="397"/>
      <c r="B26" s="112" t="s">
        <v>418</v>
      </c>
      <c r="C26" s="208"/>
      <c r="D26" s="623">
        <v>0</v>
      </c>
      <c r="E26" s="783">
        <f>D26*0.1</f>
        <v>0</v>
      </c>
      <c r="F26" s="623">
        <v>0</v>
      </c>
    </row>
    <row r="27" spans="1:6" ht="12.75">
      <c r="A27" s="397"/>
      <c r="B27" s="63" t="s">
        <v>419</v>
      </c>
      <c r="C27" s="41"/>
      <c r="D27" s="623">
        <v>0</v>
      </c>
      <c r="E27" s="783">
        <f>D27*0.1</f>
        <v>0</v>
      </c>
      <c r="F27" s="623">
        <v>0</v>
      </c>
    </row>
    <row r="28" spans="1:6" ht="15">
      <c r="A28" s="397"/>
      <c r="B28" s="107" t="s">
        <v>429</v>
      </c>
      <c r="C28" s="108"/>
      <c r="D28" s="621"/>
      <c r="E28" s="621"/>
      <c r="F28" s="622"/>
    </row>
    <row r="29" spans="1:6" ht="12.75">
      <c r="A29" s="397"/>
      <c r="B29" s="112" t="s">
        <v>418</v>
      </c>
      <c r="C29" s="208"/>
      <c r="D29" s="623">
        <v>0</v>
      </c>
      <c r="E29" s="783">
        <f>D29*0.1</f>
        <v>0</v>
      </c>
      <c r="F29" s="623">
        <v>0</v>
      </c>
    </row>
    <row r="30" spans="1:6" ht="12.75">
      <c r="A30" s="397"/>
      <c r="B30" s="63" t="s">
        <v>419</v>
      </c>
      <c r="C30" s="41"/>
      <c r="D30" s="623">
        <v>0</v>
      </c>
      <c r="E30" s="783">
        <f>D30*0.1</f>
        <v>0</v>
      </c>
      <c r="F30" s="623">
        <v>0</v>
      </c>
    </row>
    <row r="31" spans="1:6" ht="12.75">
      <c r="A31" s="397"/>
      <c r="B31" s="63" t="s">
        <v>421</v>
      </c>
      <c r="C31" s="41"/>
      <c r="D31" s="623">
        <v>0</v>
      </c>
      <c r="E31" s="783">
        <f>D31*0.1</f>
        <v>0</v>
      </c>
      <c r="F31" s="623">
        <v>0</v>
      </c>
    </row>
    <row r="32" spans="1:6" ht="15">
      <c r="A32" s="397"/>
      <c r="B32" s="107" t="s">
        <v>40</v>
      </c>
      <c r="C32" s="108"/>
      <c r="D32" s="621"/>
      <c r="E32" s="621"/>
      <c r="F32" s="622"/>
    </row>
    <row r="33" spans="1:6" ht="12.75">
      <c r="A33" s="397"/>
      <c r="B33" s="63" t="s">
        <v>430</v>
      </c>
      <c r="C33" s="41"/>
      <c r="D33" s="623">
        <v>0</v>
      </c>
      <c r="E33" s="783">
        <f aca="true" t="shared" si="0" ref="E33:E45">D33*0.1</f>
        <v>0</v>
      </c>
      <c r="F33" s="179">
        <v>0</v>
      </c>
    </row>
    <row r="34" spans="1:6" ht="12.75">
      <c r="A34" s="397"/>
      <c r="B34" s="63" t="s">
        <v>431</v>
      </c>
      <c r="C34" s="41"/>
      <c r="D34" s="623">
        <v>0</v>
      </c>
      <c r="E34" s="783">
        <f t="shared" si="0"/>
        <v>0</v>
      </c>
      <c r="F34" s="179">
        <v>0</v>
      </c>
    </row>
    <row r="35" spans="1:6" ht="12.75">
      <c r="A35" s="397"/>
      <c r="B35" s="63" t="s">
        <v>432</v>
      </c>
      <c r="C35" s="41"/>
      <c r="D35" s="623">
        <v>0</v>
      </c>
      <c r="E35" s="783">
        <f t="shared" si="0"/>
        <v>0</v>
      </c>
      <c r="F35" s="179">
        <v>0</v>
      </c>
    </row>
    <row r="36" spans="1:6" ht="12.75">
      <c r="A36" s="410"/>
      <c r="B36" s="111" t="s">
        <v>251</v>
      </c>
      <c r="C36" s="41"/>
      <c r="D36" s="623">
        <v>0</v>
      </c>
      <c r="E36" s="783">
        <f t="shared" si="0"/>
        <v>0</v>
      </c>
      <c r="F36" s="179">
        <v>0</v>
      </c>
    </row>
    <row r="37" spans="1:6" ht="12.75">
      <c r="A37" s="410"/>
      <c r="B37" s="111"/>
      <c r="C37" s="41"/>
      <c r="D37" s="623"/>
      <c r="E37" s="783">
        <f t="shared" si="0"/>
        <v>0</v>
      </c>
      <c r="F37" s="623"/>
    </row>
    <row r="38" spans="1:6" ht="12.75">
      <c r="A38" s="410"/>
      <c r="B38" s="111"/>
      <c r="C38" s="41"/>
      <c r="D38" s="623"/>
      <c r="E38" s="783">
        <f t="shared" si="0"/>
        <v>0</v>
      </c>
      <c r="F38" s="623"/>
    </row>
    <row r="39" spans="1:6" ht="12.75">
      <c r="A39" s="410"/>
      <c r="B39" s="111"/>
      <c r="C39" s="41"/>
      <c r="D39" s="623"/>
      <c r="E39" s="783">
        <f t="shared" si="0"/>
        <v>0</v>
      </c>
      <c r="F39" s="623"/>
    </row>
    <row r="40" spans="1:6" ht="12.75">
      <c r="A40" s="410"/>
      <c r="B40" s="656" t="s">
        <v>1</v>
      </c>
      <c r="C40" s="41"/>
      <c r="D40" s="623">
        <v>0</v>
      </c>
      <c r="E40" s="783">
        <f t="shared" si="0"/>
        <v>0</v>
      </c>
      <c r="F40" s="623"/>
    </row>
    <row r="41" spans="1:8" ht="12.75">
      <c r="A41" s="410"/>
      <c r="B41" s="1"/>
      <c r="C41" s="41"/>
      <c r="D41" s="623"/>
      <c r="E41" s="783">
        <f t="shared" si="0"/>
        <v>0</v>
      </c>
      <c r="F41" s="623"/>
      <c r="H41" s="62"/>
    </row>
    <row r="42" spans="1:6" ht="13.5" thickBot="1">
      <c r="A42" s="411"/>
      <c r="B42" s="31"/>
      <c r="C42" s="41"/>
      <c r="D42" s="623"/>
      <c r="E42" s="783">
        <f t="shared" si="0"/>
        <v>0</v>
      </c>
      <c r="F42" s="623"/>
    </row>
    <row r="43" spans="1:6" ht="12.75">
      <c r="A43" s="260"/>
      <c r="B43" s="109" t="s">
        <v>433</v>
      </c>
      <c r="C43" s="110"/>
      <c r="D43" s="624">
        <f>SUM(D5:D42)</f>
        <v>0</v>
      </c>
      <c r="E43" s="624">
        <f>SUM(E5:E36)</f>
        <v>0</v>
      </c>
      <c r="F43" s="625">
        <f>SUM(F5:F42)</f>
        <v>0</v>
      </c>
    </row>
    <row r="44" spans="1:6" ht="13.5" thickBot="1">
      <c r="A44" s="260"/>
      <c r="B44" s="89" t="s">
        <v>434</v>
      </c>
      <c r="C44" s="270">
        <v>53.5</v>
      </c>
      <c r="D44" s="271">
        <f>C44*F43</f>
        <v>0</v>
      </c>
      <c r="E44" s="783">
        <f t="shared" si="0"/>
        <v>0</v>
      </c>
      <c r="F44" s="261"/>
    </row>
    <row r="45" spans="1:6" ht="15.75" thickBot="1">
      <c r="A45" s="260"/>
      <c r="B45" s="116" t="s">
        <v>435</v>
      </c>
      <c r="C45" s="117"/>
      <c r="D45" s="272">
        <f>SUM(D43:D44)</f>
        <v>0</v>
      </c>
      <c r="E45" s="272">
        <f t="shared" si="0"/>
        <v>0</v>
      </c>
      <c r="F45" s="261"/>
    </row>
    <row r="46" spans="1:8" ht="13.5" thickBot="1">
      <c r="A46" s="260"/>
      <c r="B46" s="262"/>
      <c r="C46" s="262"/>
      <c r="D46" s="263"/>
      <c r="E46" s="263"/>
      <c r="F46" s="263"/>
      <c r="H46" s="62"/>
    </row>
    <row r="47" spans="1:6" ht="12.75">
      <c r="A47" s="260"/>
      <c r="B47" s="264" t="s">
        <v>22</v>
      </c>
      <c r="C47" s="265"/>
      <c r="D47" s="639" t="s">
        <v>436</v>
      </c>
      <c r="E47" s="626" t="s">
        <v>437</v>
      </c>
      <c r="F47" s="627"/>
    </row>
    <row r="48" spans="1:6" ht="13.5" thickBot="1">
      <c r="A48" s="260"/>
      <c r="B48" s="266"/>
      <c r="C48" s="224"/>
      <c r="D48" s="640" t="s">
        <v>438</v>
      </c>
      <c r="E48" s="628" t="s">
        <v>439</v>
      </c>
      <c r="F48" s="627"/>
    </row>
    <row r="49" spans="1:6" ht="12.75">
      <c r="A49" s="260"/>
      <c r="B49" s="97" t="s">
        <v>76</v>
      </c>
      <c r="C49" s="113"/>
      <c r="D49" s="152">
        <f>D43</f>
        <v>0</v>
      </c>
      <c r="E49" s="783">
        <f aca="true" t="shared" si="1" ref="E49:E54">D49*0.1</f>
        <v>0</v>
      </c>
      <c r="F49" s="629" t="s">
        <v>1</v>
      </c>
    </row>
    <row r="50" spans="1:6" ht="12.75">
      <c r="A50" s="260"/>
      <c r="B50" s="97"/>
      <c r="C50" s="113"/>
      <c r="D50" s="152">
        <f>D44</f>
        <v>0</v>
      </c>
      <c r="E50" s="783">
        <f t="shared" si="1"/>
        <v>0</v>
      </c>
      <c r="F50" s="629"/>
    </row>
    <row r="51" spans="1:6" ht="12.75">
      <c r="A51" s="260"/>
      <c r="B51" s="97"/>
      <c r="C51" s="113"/>
      <c r="D51" s="152">
        <f>D45</f>
        <v>0</v>
      </c>
      <c r="E51" s="783">
        <f t="shared" si="1"/>
        <v>0</v>
      </c>
      <c r="F51" s="629"/>
    </row>
    <row r="52" spans="1:6" ht="12.75">
      <c r="A52" s="260"/>
      <c r="B52" s="97"/>
      <c r="C52" s="113"/>
      <c r="D52" s="152">
        <f>D46</f>
        <v>0</v>
      </c>
      <c r="E52" s="783">
        <f t="shared" si="1"/>
        <v>0</v>
      </c>
      <c r="F52" s="629"/>
    </row>
    <row r="53" spans="1:6" ht="12.75">
      <c r="A53" s="260"/>
      <c r="B53" s="97" t="s">
        <v>1</v>
      </c>
      <c r="C53" s="113"/>
      <c r="D53" s="152">
        <v>0</v>
      </c>
      <c r="E53" s="783">
        <f t="shared" si="1"/>
        <v>0</v>
      </c>
      <c r="F53" s="629"/>
    </row>
    <row r="54" spans="1:6" ht="13.5" thickBot="1">
      <c r="A54" s="260"/>
      <c r="B54" s="114"/>
      <c r="C54" s="115"/>
      <c r="D54" s="152">
        <v>0</v>
      </c>
      <c r="E54" s="783">
        <f t="shared" si="1"/>
        <v>0</v>
      </c>
      <c r="F54" s="629"/>
    </row>
    <row r="55" spans="1:6" ht="16.5" thickBot="1" thickTop="1">
      <c r="A55" s="30"/>
      <c r="B55" s="116" t="s">
        <v>440</v>
      </c>
      <c r="C55" s="229"/>
      <c r="D55" s="630">
        <f>D49</f>
        <v>0</v>
      </c>
      <c r="E55" s="785">
        <f>E49</f>
        <v>0</v>
      </c>
      <c r="F55" s="267" t="s">
        <v>1</v>
      </c>
    </row>
    <row r="56" spans="1:6" ht="12.75">
      <c r="A56" s="30"/>
      <c r="B56" s="268"/>
      <c r="C56" s="268"/>
      <c r="D56" s="269" t="s">
        <v>1</v>
      </c>
      <c r="E56" s="228"/>
      <c r="F56" s="228"/>
    </row>
  </sheetData>
  <sheetProtection sheet="1" objects="1" scenarios="1"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95" r:id="rId1"/>
  <headerFooter alignWithMargins="0">
    <oddHeader>&amp;C&amp;A</oddHeader>
    <oddFooter>&amp;L&amp;F&amp;CPage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61"/>
  <sheetViews>
    <sheetView showGridLines="0" workbookViewId="0" topLeftCell="A1">
      <pane ySplit="5" topLeftCell="BM6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5.8515625" style="0" customWidth="1"/>
    <col min="2" max="2" width="41.28125" style="0" customWidth="1"/>
    <col min="3" max="3" width="4.421875" style="0" customWidth="1"/>
    <col min="4" max="4" width="5.140625" style="0" customWidth="1"/>
    <col min="5" max="5" width="5.28125" style="0" customWidth="1"/>
    <col min="6" max="7" width="5.8515625" style="0" customWidth="1"/>
    <col min="8" max="8" width="5.57421875" style="0" customWidth="1"/>
    <col min="9" max="9" width="5.7109375" style="0" customWidth="1"/>
    <col min="10" max="10" width="5.8515625" style="0" customWidth="1"/>
    <col min="11" max="11" width="7.7109375" style="0" customWidth="1"/>
  </cols>
  <sheetData>
    <row r="1" spans="1:11" ht="24.75" customHeight="1">
      <c r="A1" s="189" t="s">
        <v>0</v>
      </c>
      <c r="B1" s="717" t="str">
        <f>Summary!B1</f>
        <v> </v>
      </c>
      <c r="F1" s="11" t="s">
        <v>1</v>
      </c>
      <c r="I1" s="707" t="s">
        <v>2</v>
      </c>
      <c r="J1" s="82" t="s">
        <v>1</v>
      </c>
      <c r="K1" s="658" t="s">
        <v>1</v>
      </c>
    </row>
    <row r="2" spans="1:11" ht="12.75">
      <c r="A2" s="189" t="str">
        <f>Summary!D3</f>
        <v>Job No.</v>
      </c>
      <c r="B2" s="717">
        <f>Summary!E3</f>
        <v>0</v>
      </c>
      <c r="E2" s="679"/>
      <c r="F2" s="720" t="s">
        <v>4</v>
      </c>
      <c r="G2" s="721" t="str">
        <f>Summary!G2</f>
        <v> </v>
      </c>
      <c r="H2" s="28"/>
      <c r="J2" s="657" t="s">
        <v>7</v>
      </c>
      <c r="K2" s="659">
        <f ca="1">TODAY()</f>
        <v>37300</v>
      </c>
    </row>
    <row r="3" spans="1:11" ht="12.75">
      <c r="A3" s="432"/>
      <c r="B3" s="430"/>
      <c r="C3" s="451" t="s">
        <v>441</v>
      </c>
      <c r="D3" s="430"/>
      <c r="E3" s="430"/>
      <c r="F3" s="430"/>
      <c r="G3" s="430"/>
      <c r="H3" s="452"/>
      <c r="I3" s="430"/>
      <c r="J3" s="453"/>
      <c r="K3" s="454"/>
    </row>
    <row r="4" spans="1:11" ht="12.75">
      <c r="A4" s="660"/>
      <c r="B4" s="661"/>
      <c r="C4" s="662" t="s">
        <v>442</v>
      </c>
      <c r="D4" s="662" t="s">
        <v>443</v>
      </c>
      <c r="E4" s="663" t="s">
        <v>444</v>
      </c>
      <c r="F4" s="664"/>
      <c r="G4" s="664"/>
      <c r="H4" s="665"/>
      <c r="I4" s="666" t="s">
        <v>445</v>
      </c>
      <c r="J4" s="666"/>
      <c r="K4" s="667"/>
    </row>
    <row r="5" spans="1:11" ht="13.5" thickBot="1">
      <c r="A5" s="668" t="s">
        <v>98</v>
      </c>
      <c r="B5" s="669" t="s">
        <v>135</v>
      </c>
      <c r="C5" s="670" t="s">
        <v>446</v>
      </c>
      <c r="D5" s="670" t="s">
        <v>15</v>
      </c>
      <c r="E5" s="670" t="s">
        <v>15</v>
      </c>
      <c r="F5" s="669" t="s">
        <v>811</v>
      </c>
      <c r="G5" s="671" t="s">
        <v>14</v>
      </c>
      <c r="H5" s="671" t="s">
        <v>10</v>
      </c>
      <c r="I5" s="670" t="s">
        <v>15</v>
      </c>
      <c r="J5" s="669" t="s">
        <v>811</v>
      </c>
      <c r="K5" s="672" t="s">
        <v>14</v>
      </c>
    </row>
    <row r="6" spans="1:11" ht="12.75">
      <c r="A6" s="673"/>
      <c r="B6" s="684"/>
      <c r="C6" s="675"/>
      <c r="D6" s="676"/>
      <c r="E6" s="677"/>
      <c r="F6" s="784">
        <f>E6*0.1</f>
        <v>0</v>
      </c>
      <c r="G6" s="678"/>
      <c r="H6" s="678"/>
      <c r="I6" s="678"/>
      <c r="J6" s="784">
        <f>I6*0.1</f>
        <v>0</v>
      </c>
      <c r="K6" s="678"/>
    </row>
    <row r="7" spans="1:11" ht="12.75">
      <c r="A7" s="673"/>
      <c r="B7" s="674"/>
      <c r="C7" s="675"/>
      <c r="D7" s="676"/>
      <c r="E7" s="677"/>
      <c r="F7" s="784">
        <f aca="true" t="shared" si="0" ref="F7:F59">E7*0.1</f>
        <v>0</v>
      </c>
      <c r="G7" s="677"/>
      <c r="H7" s="677"/>
      <c r="I7" s="677"/>
      <c r="J7" s="784">
        <f aca="true" t="shared" si="1" ref="J7:J59">I7*0.1</f>
        <v>0</v>
      </c>
      <c r="K7" s="677"/>
    </row>
    <row r="8" spans="1:11" ht="12.75">
      <c r="A8" s="673"/>
      <c r="B8" s="674"/>
      <c r="C8" s="675"/>
      <c r="D8" s="676"/>
      <c r="E8" s="677"/>
      <c r="F8" s="784">
        <f t="shared" si="0"/>
        <v>0</v>
      </c>
      <c r="G8" s="677"/>
      <c r="H8" s="677"/>
      <c r="I8" s="677"/>
      <c r="J8" s="784">
        <f t="shared" si="1"/>
        <v>0</v>
      </c>
      <c r="K8" s="677"/>
    </row>
    <row r="9" spans="1:11" ht="12.75">
      <c r="A9" s="673"/>
      <c r="B9" s="674"/>
      <c r="C9" s="675"/>
      <c r="D9" s="676"/>
      <c r="E9" s="677"/>
      <c r="F9" s="784">
        <f t="shared" si="0"/>
        <v>0</v>
      </c>
      <c r="G9" s="677"/>
      <c r="H9" s="677"/>
      <c r="I9" s="677"/>
      <c r="J9" s="784">
        <f t="shared" si="1"/>
        <v>0</v>
      </c>
      <c r="K9" s="677"/>
    </row>
    <row r="10" spans="1:11" ht="12.75">
      <c r="A10" s="673"/>
      <c r="B10" s="674"/>
      <c r="C10" s="675"/>
      <c r="D10" s="676"/>
      <c r="E10" s="677"/>
      <c r="F10" s="784">
        <f t="shared" si="0"/>
        <v>0</v>
      </c>
      <c r="G10" s="677"/>
      <c r="H10" s="677"/>
      <c r="I10" s="677"/>
      <c r="J10" s="784">
        <f t="shared" si="1"/>
        <v>0</v>
      </c>
      <c r="K10" s="677"/>
    </row>
    <row r="11" spans="1:11" ht="12.75">
      <c r="A11" s="673"/>
      <c r="B11" s="674"/>
      <c r="C11" s="675"/>
      <c r="D11" s="676"/>
      <c r="E11" s="677"/>
      <c r="F11" s="784">
        <f t="shared" si="0"/>
        <v>0</v>
      </c>
      <c r="G11" s="677"/>
      <c r="H11" s="677"/>
      <c r="I11" s="677"/>
      <c r="J11" s="784">
        <f t="shared" si="1"/>
        <v>0</v>
      </c>
      <c r="K11" s="677"/>
    </row>
    <row r="12" spans="1:11" ht="12.75">
      <c r="A12" s="673"/>
      <c r="B12" s="674"/>
      <c r="C12" s="675"/>
      <c r="D12" s="676"/>
      <c r="E12" s="677"/>
      <c r="F12" s="784">
        <f t="shared" si="0"/>
        <v>0</v>
      </c>
      <c r="G12" s="677"/>
      <c r="H12" s="677"/>
      <c r="I12" s="677"/>
      <c r="J12" s="784">
        <f t="shared" si="1"/>
        <v>0</v>
      </c>
      <c r="K12" s="677"/>
    </row>
    <row r="13" spans="1:11" ht="12.75">
      <c r="A13" s="673"/>
      <c r="B13" s="674"/>
      <c r="C13" s="675"/>
      <c r="D13" s="676"/>
      <c r="E13" s="677"/>
      <c r="F13" s="784">
        <f t="shared" si="0"/>
        <v>0</v>
      </c>
      <c r="G13" s="677"/>
      <c r="H13" s="677"/>
      <c r="I13" s="677"/>
      <c r="J13" s="784">
        <f t="shared" si="1"/>
        <v>0</v>
      </c>
      <c r="K13" s="677"/>
    </row>
    <row r="14" spans="1:11" ht="12.75">
      <c r="A14" s="673"/>
      <c r="B14" s="674"/>
      <c r="C14" s="675"/>
      <c r="D14" s="676"/>
      <c r="E14" s="677"/>
      <c r="F14" s="784">
        <f t="shared" si="0"/>
        <v>0</v>
      </c>
      <c r="G14" s="677"/>
      <c r="H14" s="677"/>
      <c r="I14" s="677"/>
      <c r="J14" s="784">
        <f t="shared" si="1"/>
        <v>0</v>
      </c>
      <c r="K14" s="677"/>
    </row>
    <row r="15" spans="1:11" ht="12.75">
      <c r="A15" s="673"/>
      <c r="B15" s="674"/>
      <c r="C15" s="675"/>
      <c r="D15" s="676"/>
      <c r="E15" s="677"/>
      <c r="F15" s="784">
        <f t="shared" si="0"/>
        <v>0</v>
      </c>
      <c r="G15" s="677"/>
      <c r="H15" s="677"/>
      <c r="I15" s="677"/>
      <c r="J15" s="784">
        <f t="shared" si="1"/>
        <v>0</v>
      </c>
      <c r="K15" s="677"/>
    </row>
    <row r="16" spans="1:11" ht="12.75">
      <c r="A16" s="673"/>
      <c r="B16" s="674"/>
      <c r="C16" s="675"/>
      <c r="D16" s="676"/>
      <c r="E16" s="677"/>
      <c r="F16" s="784">
        <f t="shared" si="0"/>
        <v>0</v>
      </c>
      <c r="G16" s="677"/>
      <c r="H16" s="677"/>
      <c r="I16" s="677"/>
      <c r="J16" s="784">
        <f t="shared" si="1"/>
        <v>0</v>
      </c>
      <c r="K16" s="677"/>
    </row>
    <row r="17" spans="1:11" ht="12.75">
      <c r="A17" s="673"/>
      <c r="B17" s="674"/>
      <c r="C17" s="675"/>
      <c r="D17" s="676"/>
      <c r="E17" s="677"/>
      <c r="F17" s="784">
        <f t="shared" si="0"/>
        <v>0</v>
      </c>
      <c r="G17" s="677"/>
      <c r="H17" s="677"/>
      <c r="I17" s="677"/>
      <c r="J17" s="784">
        <f t="shared" si="1"/>
        <v>0</v>
      </c>
      <c r="K17" s="677"/>
    </row>
    <row r="18" spans="1:11" ht="12.75">
      <c r="A18" s="673"/>
      <c r="B18" s="674"/>
      <c r="C18" s="675"/>
      <c r="D18" s="676"/>
      <c r="E18" s="677"/>
      <c r="F18" s="784">
        <f t="shared" si="0"/>
        <v>0</v>
      </c>
      <c r="G18" s="677"/>
      <c r="H18" s="677"/>
      <c r="I18" s="677"/>
      <c r="J18" s="784">
        <f t="shared" si="1"/>
        <v>0</v>
      </c>
      <c r="K18" s="677"/>
    </row>
    <row r="19" spans="1:11" ht="12.75">
      <c r="A19" s="673"/>
      <c r="B19" s="674"/>
      <c r="C19" s="675"/>
      <c r="D19" s="676"/>
      <c r="E19" s="677"/>
      <c r="F19" s="784">
        <f t="shared" si="0"/>
        <v>0</v>
      </c>
      <c r="G19" s="677"/>
      <c r="H19" s="677"/>
      <c r="I19" s="677"/>
      <c r="J19" s="784">
        <f t="shared" si="1"/>
        <v>0</v>
      </c>
      <c r="K19" s="677"/>
    </row>
    <row r="20" spans="1:11" ht="12.75">
      <c r="A20" s="673"/>
      <c r="B20" s="674"/>
      <c r="C20" s="675"/>
      <c r="D20" s="676"/>
      <c r="E20" s="677"/>
      <c r="F20" s="784">
        <f t="shared" si="0"/>
        <v>0</v>
      </c>
      <c r="G20" s="677"/>
      <c r="H20" s="677"/>
      <c r="I20" s="677"/>
      <c r="J20" s="784">
        <f t="shared" si="1"/>
        <v>0</v>
      </c>
      <c r="K20" s="677"/>
    </row>
    <row r="21" spans="1:11" ht="12.75">
      <c r="A21" s="673"/>
      <c r="B21" s="674"/>
      <c r="C21" s="675"/>
      <c r="D21" s="676"/>
      <c r="E21" s="677"/>
      <c r="F21" s="784">
        <f t="shared" si="0"/>
        <v>0</v>
      </c>
      <c r="G21" s="677"/>
      <c r="H21" s="677"/>
      <c r="I21" s="677"/>
      <c r="J21" s="784">
        <f t="shared" si="1"/>
        <v>0</v>
      </c>
      <c r="K21" s="677"/>
    </row>
    <row r="22" spans="1:11" ht="12.75">
      <c r="A22" s="673"/>
      <c r="B22" s="674"/>
      <c r="C22" s="675"/>
      <c r="D22" s="676"/>
      <c r="E22" s="677"/>
      <c r="F22" s="784">
        <f t="shared" si="0"/>
        <v>0</v>
      </c>
      <c r="G22" s="677"/>
      <c r="H22" s="677"/>
      <c r="I22" s="677"/>
      <c r="J22" s="784">
        <f t="shared" si="1"/>
        <v>0</v>
      </c>
      <c r="K22" s="677"/>
    </row>
    <row r="23" spans="1:11" ht="12.75">
      <c r="A23" s="673"/>
      <c r="B23" s="674"/>
      <c r="C23" s="675"/>
      <c r="D23" s="676"/>
      <c r="E23" s="677"/>
      <c r="F23" s="784">
        <f t="shared" si="0"/>
        <v>0</v>
      </c>
      <c r="G23" s="677"/>
      <c r="H23" s="677"/>
      <c r="I23" s="677"/>
      <c r="J23" s="784">
        <f t="shared" si="1"/>
        <v>0</v>
      </c>
      <c r="K23" s="677"/>
    </row>
    <row r="24" spans="1:11" ht="12.75">
      <c r="A24" s="673"/>
      <c r="B24" s="674"/>
      <c r="C24" s="675"/>
      <c r="D24" s="676"/>
      <c r="E24" s="677"/>
      <c r="F24" s="784">
        <f t="shared" si="0"/>
        <v>0</v>
      </c>
      <c r="G24" s="677"/>
      <c r="H24" s="677"/>
      <c r="I24" s="677"/>
      <c r="J24" s="784">
        <f t="shared" si="1"/>
        <v>0</v>
      </c>
      <c r="K24" s="677"/>
    </row>
    <row r="25" spans="1:11" ht="12.75">
      <c r="A25" s="673"/>
      <c r="B25" s="674"/>
      <c r="C25" s="675"/>
      <c r="D25" s="676"/>
      <c r="E25" s="677"/>
      <c r="F25" s="784">
        <f t="shared" si="0"/>
        <v>0</v>
      </c>
      <c r="G25" s="677"/>
      <c r="H25" s="677"/>
      <c r="I25" s="677"/>
      <c r="J25" s="784">
        <f t="shared" si="1"/>
        <v>0</v>
      </c>
      <c r="K25" s="677"/>
    </row>
    <row r="26" spans="1:11" ht="12.75">
      <c r="A26" s="673"/>
      <c r="B26" s="674"/>
      <c r="C26" s="675"/>
      <c r="D26" s="676"/>
      <c r="E26" s="677"/>
      <c r="F26" s="784">
        <f t="shared" si="0"/>
        <v>0</v>
      </c>
      <c r="G26" s="677"/>
      <c r="H26" s="677"/>
      <c r="I26" s="677"/>
      <c r="J26" s="784">
        <f t="shared" si="1"/>
        <v>0</v>
      </c>
      <c r="K26" s="677"/>
    </row>
    <row r="27" spans="1:11" ht="12.75">
      <c r="A27" s="673"/>
      <c r="B27" s="674"/>
      <c r="C27" s="675"/>
      <c r="D27" s="676"/>
      <c r="E27" s="677"/>
      <c r="F27" s="784">
        <f t="shared" si="0"/>
        <v>0</v>
      </c>
      <c r="G27" s="677"/>
      <c r="H27" s="677"/>
      <c r="I27" s="677"/>
      <c r="J27" s="784">
        <f t="shared" si="1"/>
        <v>0</v>
      </c>
      <c r="K27" s="677"/>
    </row>
    <row r="28" spans="1:11" ht="12.75">
      <c r="A28" s="673"/>
      <c r="B28" s="674"/>
      <c r="C28" s="675"/>
      <c r="D28" s="676"/>
      <c r="E28" s="677"/>
      <c r="F28" s="784">
        <f t="shared" si="0"/>
        <v>0</v>
      </c>
      <c r="G28" s="677"/>
      <c r="H28" s="677"/>
      <c r="I28" s="677"/>
      <c r="J28" s="784">
        <f t="shared" si="1"/>
        <v>0</v>
      </c>
      <c r="K28" s="677"/>
    </row>
    <row r="29" spans="1:11" ht="12.75">
      <c r="A29" s="673"/>
      <c r="B29" s="674"/>
      <c r="C29" s="675"/>
      <c r="D29" s="676"/>
      <c r="E29" s="677"/>
      <c r="F29" s="784">
        <f t="shared" si="0"/>
        <v>0</v>
      </c>
      <c r="G29" s="677"/>
      <c r="H29" s="677"/>
      <c r="I29" s="677"/>
      <c r="J29" s="784">
        <f t="shared" si="1"/>
        <v>0</v>
      </c>
      <c r="K29" s="677"/>
    </row>
    <row r="30" spans="1:11" ht="12.75">
      <c r="A30" s="673"/>
      <c r="B30" s="674"/>
      <c r="C30" s="675"/>
      <c r="D30" s="676"/>
      <c r="E30" s="677"/>
      <c r="F30" s="784">
        <f t="shared" si="0"/>
        <v>0</v>
      </c>
      <c r="G30" s="677"/>
      <c r="H30" s="677"/>
      <c r="I30" s="677"/>
      <c r="J30" s="784">
        <f t="shared" si="1"/>
        <v>0</v>
      </c>
      <c r="K30" s="677"/>
    </row>
    <row r="31" spans="1:11" ht="12.75">
      <c r="A31" s="673"/>
      <c r="B31" s="674"/>
      <c r="C31" s="675"/>
      <c r="D31" s="676"/>
      <c r="E31" s="677"/>
      <c r="F31" s="784">
        <f t="shared" si="0"/>
        <v>0</v>
      </c>
      <c r="G31" s="677"/>
      <c r="H31" s="677"/>
      <c r="I31" s="677"/>
      <c r="J31" s="784">
        <f t="shared" si="1"/>
        <v>0</v>
      </c>
      <c r="K31" s="677"/>
    </row>
    <row r="32" spans="1:11" ht="12.75">
      <c r="A32" s="673"/>
      <c r="B32" s="674"/>
      <c r="C32" s="675"/>
      <c r="D32" s="676"/>
      <c r="E32" s="677"/>
      <c r="F32" s="784">
        <f t="shared" si="0"/>
        <v>0</v>
      </c>
      <c r="G32" s="677"/>
      <c r="H32" s="677"/>
      <c r="I32" s="677"/>
      <c r="J32" s="784">
        <f t="shared" si="1"/>
        <v>0</v>
      </c>
      <c r="K32" s="677"/>
    </row>
    <row r="33" spans="1:11" ht="12.75">
      <c r="A33" s="673"/>
      <c r="B33" s="674"/>
      <c r="C33" s="675"/>
      <c r="D33" s="676"/>
      <c r="E33" s="677"/>
      <c r="F33" s="784">
        <f t="shared" si="0"/>
        <v>0</v>
      </c>
      <c r="G33" s="677"/>
      <c r="H33" s="677"/>
      <c r="I33" s="677"/>
      <c r="J33" s="784">
        <f t="shared" si="1"/>
        <v>0</v>
      </c>
      <c r="K33" s="677"/>
    </row>
    <row r="34" spans="1:11" ht="12.75">
      <c r="A34" s="673"/>
      <c r="B34" s="674"/>
      <c r="C34" s="675"/>
      <c r="D34" s="676"/>
      <c r="E34" s="677"/>
      <c r="F34" s="784">
        <f t="shared" si="0"/>
        <v>0</v>
      </c>
      <c r="G34" s="677"/>
      <c r="H34" s="677"/>
      <c r="I34" s="677"/>
      <c r="J34" s="784">
        <f t="shared" si="1"/>
        <v>0</v>
      </c>
      <c r="K34" s="677"/>
    </row>
    <row r="35" spans="1:11" ht="12.75">
      <c r="A35" s="673"/>
      <c r="B35" s="674"/>
      <c r="C35" s="675"/>
      <c r="D35" s="676"/>
      <c r="E35" s="677"/>
      <c r="F35" s="784">
        <f t="shared" si="0"/>
        <v>0</v>
      </c>
      <c r="G35" s="677"/>
      <c r="H35" s="677"/>
      <c r="I35" s="677"/>
      <c r="J35" s="784">
        <f t="shared" si="1"/>
        <v>0</v>
      </c>
      <c r="K35" s="677"/>
    </row>
    <row r="36" spans="1:11" ht="12.75">
      <c r="A36" s="673"/>
      <c r="B36" s="674"/>
      <c r="C36" s="675"/>
      <c r="D36" s="676"/>
      <c r="E36" s="677"/>
      <c r="F36" s="784">
        <f t="shared" si="0"/>
        <v>0</v>
      </c>
      <c r="G36" s="677"/>
      <c r="H36" s="677"/>
      <c r="I36" s="677"/>
      <c r="J36" s="784">
        <f t="shared" si="1"/>
        <v>0</v>
      </c>
      <c r="K36" s="677"/>
    </row>
    <row r="37" spans="1:11" ht="12.75">
      <c r="A37" s="673"/>
      <c r="B37" s="674"/>
      <c r="C37" s="675"/>
      <c r="D37" s="676"/>
      <c r="E37" s="677"/>
      <c r="F37" s="784">
        <f t="shared" si="0"/>
        <v>0</v>
      </c>
      <c r="G37" s="677"/>
      <c r="H37" s="677"/>
      <c r="I37" s="677"/>
      <c r="J37" s="784">
        <f t="shared" si="1"/>
        <v>0</v>
      </c>
      <c r="K37" s="677"/>
    </row>
    <row r="38" spans="1:11" ht="12.75">
      <c r="A38" s="673"/>
      <c r="B38" s="674"/>
      <c r="C38" s="675"/>
      <c r="D38" s="676"/>
      <c r="E38" s="677"/>
      <c r="F38" s="784">
        <f t="shared" si="0"/>
        <v>0</v>
      </c>
      <c r="G38" s="677"/>
      <c r="H38" s="677"/>
      <c r="I38" s="677"/>
      <c r="J38" s="784">
        <f t="shared" si="1"/>
        <v>0</v>
      </c>
      <c r="K38" s="677"/>
    </row>
    <row r="39" spans="1:11" ht="12.75">
      <c r="A39" s="673"/>
      <c r="B39" s="674"/>
      <c r="C39" s="675"/>
      <c r="D39" s="676"/>
      <c r="E39" s="677"/>
      <c r="F39" s="784">
        <f t="shared" si="0"/>
        <v>0</v>
      </c>
      <c r="G39" s="677"/>
      <c r="H39" s="677"/>
      <c r="I39" s="677"/>
      <c r="J39" s="784">
        <f t="shared" si="1"/>
        <v>0</v>
      </c>
      <c r="K39" s="677"/>
    </row>
    <row r="40" spans="6:11" ht="12.75">
      <c r="F40" s="784">
        <f t="shared" si="0"/>
        <v>0</v>
      </c>
      <c r="I40" s="677"/>
      <c r="J40" s="784">
        <f t="shared" si="1"/>
        <v>0</v>
      </c>
      <c r="K40" s="677"/>
    </row>
    <row r="41" spans="1:11" ht="12.75">
      <c r="A41" s="673"/>
      <c r="B41" s="674"/>
      <c r="C41" s="675"/>
      <c r="D41" s="676"/>
      <c r="E41" s="677"/>
      <c r="F41" s="784">
        <f t="shared" si="0"/>
        <v>0</v>
      </c>
      <c r="G41" s="677"/>
      <c r="H41" s="677"/>
      <c r="I41" s="677"/>
      <c r="J41" s="784">
        <f t="shared" si="1"/>
        <v>0</v>
      </c>
      <c r="K41" s="677"/>
    </row>
    <row r="42" spans="1:11" ht="12.75">
      <c r="A42" s="673"/>
      <c r="B42" s="674"/>
      <c r="C42" s="675"/>
      <c r="D42" s="676"/>
      <c r="E42" s="677"/>
      <c r="F42" s="784">
        <f t="shared" si="0"/>
        <v>0</v>
      </c>
      <c r="G42" s="677"/>
      <c r="H42" s="677"/>
      <c r="I42" s="677"/>
      <c r="J42" s="784">
        <f t="shared" si="1"/>
        <v>0</v>
      </c>
      <c r="K42" s="677"/>
    </row>
    <row r="43" spans="1:11" ht="12.75">
      <c r="A43" s="673"/>
      <c r="B43" s="674"/>
      <c r="C43" s="675"/>
      <c r="D43" s="676"/>
      <c r="E43" s="677"/>
      <c r="F43" s="784">
        <f t="shared" si="0"/>
        <v>0</v>
      </c>
      <c r="G43" s="677"/>
      <c r="H43" s="677"/>
      <c r="I43" s="677"/>
      <c r="J43" s="784">
        <f t="shared" si="1"/>
        <v>0</v>
      </c>
      <c r="K43" s="677"/>
    </row>
    <row r="44" spans="1:11" ht="12.75">
      <c r="A44" s="673"/>
      <c r="B44" s="674"/>
      <c r="C44" s="675"/>
      <c r="D44" s="676"/>
      <c r="E44" s="677"/>
      <c r="F44" s="784">
        <f t="shared" si="0"/>
        <v>0</v>
      </c>
      <c r="G44" s="677"/>
      <c r="H44" s="677"/>
      <c r="I44" s="677"/>
      <c r="J44" s="784">
        <f t="shared" si="1"/>
        <v>0</v>
      </c>
      <c r="K44" s="677"/>
    </row>
    <row r="45" spans="1:11" ht="12.75">
      <c r="A45" s="673"/>
      <c r="B45" s="674"/>
      <c r="C45" s="675"/>
      <c r="D45" s="676"/>
      <c r="E45" s="677"/>
      <c r="F45" s="784">
        <f t="shared" si="0"/>
        <v>0</v>
      </c>
      <c r="G45" s="677"/>
      <c r="H45" s="677"/>
      <c r="I45" s="677"/>
      <c r="J45" s="784">
        <f t="shared" si="1"/>
        <v>0</v>
      </c>
      <c r="K45" s="677"/>
    </row>
    <row r="46" spans="1:11" ht="12.75">
      <c r="A46" s="673"/>
      <c r="B46" s="674"/>
      <c r="C46" s="675"/>
      <c r="D46" s="676"/>
      <c r="E46" s="677"/>
      <c r="F46" s="784">
        <f t="shared" si="0"/>
        <v>0</v>
      </c>
      <c r="G46" s="677"/>
      <c r="H46" s="677"/>
      <c r="I46" s="677"/>
      <c r="J46" s="784">
        <f t="shared" si="1"/>
        <v>0</v>
      </c>
      <c r="K46" s="677"/>
    </row>
    <row r="47" spans="1:11" ht="12.75">
      <c r="A47" s="673"/>
      <c r="B47" s="674"/>
      <c r="C47" s="675"/>
      <c r="D47" s="676"/>
      <c r="E47" s="677"/>
      <c r="F47" s="784">
        <f t="shared" si="0"/>
        <v>0</v>
      </c>
      <c r="G47" s="677"/>
      <c r="H47" s="677"/>
      <c r="I47" s="677"/>
      <c r="J47" s="784">
        <f t="shared" si="1"/>
        <v>0</v>
      </c>
      <c r="K47" s="677"/>
    </row>
    <row r="48" spans="1:11" ht="12.75">
      <c r="A48" s="673"/>
      <c r="B48" s="674"/>
      <c r="C48" s="675"/>
      <c r="D48" s="676"/>
      <c r="E48" s="677"/>
      <c r="F48" s="784">
        <f t="shared" si="0"/>
        <v>0</v>
      </c>
      <c r="G48" s="677"/>
      <c r="H48" s="677"/>
      <c r="I48" s="677"/>
      <c r="J48" s="784">
        <f t="shared" si="1"/>
        <v>0</v>
      </c>
      <c r="K48" s="677"/>
    </row>
    <row r="49" spans="1:11" ht="12.75">
      <c r="A49" s="673"/>
      <c r="B49" s="674"/>
      <c r="C49" s="675"/>
      <c r="D49" s="676"/>
      <c r="E49" s="677"/>
      <c r="F49" s="784">
        <f t="shared" si="0"/>
        <v>0</v>
      </c>
      <c r="G49" s="677"/>
      <c r="H49" s="677"/>
      <c r="I49" s="677"/>
      <c r="J49" s="784">
        <f t="shared" si="1"/>
        <v>0</v>
      </c>
      <c r="K49" s="677"/>
    </row>
    <row r="50" spans="1:11" ht="12.75">
      <c r="A50" s="673"/>
      <c r="B50" s="674"/>
      <c r="C50" s="675"/>
      <c r="D50" s="676"/>
      <c r="E50" s="677"/>
      <c r="F50" s="784">
        <f t="shared" si="0"/>
        <v>0</v>
      </c>
      <c r="G50" s="677"/>
      <c r="H50" s="677"/>
      <c r="I50" s="677"/>
      <c r="J50" s="784">
        <f t="shared" si="1"/>
        <v>0</v>
      </c>
      <c r="K50" s="677"/>
    </row>
    <row r="51" spans="1:11" ht="12.75">
      <c r="A51" s="673"/>
      <c r="B51" s="674"/>
      <c r="C51" s="675"/>
      <c r="D51" s="676"/>
      <c r="E51" s="677"/>
      <c r="F51" s="784">
        <f t="shared" si="0"/>
        <v>0</v>
      </c>
      <c r="G51" s="677"/>
      <c r="H51" s="677"/>
      <c r="I51" s="677"/>
      <c r="J51" s="784">
        <f t="shared" si="1"/>
        <v>0</v>
      </c>
      <c r="K51" s="677"/>
    </row>
    <row r="52" spans="1:11" ht="12.75">
      <c r="A52" s="673"/>
      <c r="B52" s="674"/>
      <c r="C52" s="675"/>
      <c r="D52" s="676"/>
      <c r="E52" s="677"/>
      <c r="F52" s="784">
        <f t="shared" si="0"/>
        <v>0</v>
      </c>
      <c r="G52" s="677"/>
      <c r="H52" s="677"/>
      <c r="I52" s="677"/>
      <c r="J52" s="784">
        <f t="shared" si="1"/>
        <v>0</v>
      </c>
      <c r="K52" s="677"/>
    </row>
    <row r="53" spans="1:11" ht="12.75">
      <c r="A53" s="673"/>
      <c r="B53" s="674"/>
      <c r="C53" s="675"/>
      <c r="D53" s="676"/>
      <c r="E53" s="677"/>
      <c r="F53" s="784">
        <f t="shared" si="0"/>
        <v>0</v>
      </c>
      <c r="G53" s="677"/>
      <c r="H53" s="677"/>
      <c r="I53" s="677"/>
      <c r="J53" s="784">
        <f t="shared" si="1"/>
        <v>0</v>
      </c>
      <c r="K53" s="677"/>
    </row>
    <row r="54" spans="1:11" ht="12.75">
      <c r="A54" s="673"/>
      <c r="B54" s="674"/>
      <c r="C54" s="675"/>
      <c r="D54" s="676"/>
      <c r="E54" s="677"/>
      <c r="F54" s="784">
        <f t="shared" si="0"/>
        <v>0</v>
      </c>
      <c r="G54" s="677"/>
      <c r="H54" s="677"/>
      <c r="I54" s="677"/>
      <c r="J54" s="784">
        <f t="shared" si="1"/>
        <v>0</v>
      </c>
      <c r="K54" s="677"/>
    </row>
    <row r="55" spans="1:11" ht="12.75">
      <c r="A55" s="673"/>
      <c r="B55" s="674"/>
      <c r="C55" s="675"/>
      <c r="D55" s="676"/>
      <c r="E55" s="677"/>
      <c r="F55" s="784">
        <f t="shared" si="0"/>
        <v>0</v>
      </c>
      <c r="G55" s="677"/>
      <c r="H55" s="677"/>
      <c r="I55" s="677"/>
      <c r="J55" s="784">
        <f t="shared" si="1"/>
        <v>0</v>
      </c>
      <c r="K55" s="677"/>
    </row>
    <row r="56" spans="1:11" ht="12.75">
      <c r="A56" s="673"/>
      <c r="B56" s="674"/>
      <c r="C56" s="675"/>
      <c r="D56" s="676"/>
      <c r="E56" s="677"/>
      <c r="F56" s="784">
        <f t="shared" si="0"/>
        <v>0</v>
      </c>
      <c r="G56" s="677"/>
      <c r="H56" s="677"/>
      <c r="I56" s="677"/>
      <c r="J56" s="784">
        <f t="shared" si="1"/>
        <v>0</v>
      </c>
      <c r="K56" s="677"/>
    </row>
    <row r="57" spans="1:11" ht="12.75">
      <c r="A57" s="673"/>
      <c r="B57" s="674"/>
      <c r="C57" s="675"/>
      <c r="D57" s="676"/>
      <c r="E57" s="677"/>
      <c r="F57" s="784">
        <f t="shared" si="0"/>
        <v>0</v>
      </c>
      <c r="G57" s="677"/>
      <c r="H57" s="677"/>
      <c r="I57" s="677"/>
      <c r="J57" s="784">
        <f t="shared" si="1"/>
        <v>0</v>
      </c>
      <c r="K57" s="677"/>
    </row>
    <row r="58" spans="1:11" ht="12.75">
      <c r="A58" s="673"/>
      <c r="B58" s="674"/>
      <c r="C58" s="675"/>
      <c r="D58" s="676"/>
      <c r="E58" s="677"/>
      <c r="F58" s="784">
        <f t="shared" si="0"/>
        <v>0</v>
      </c>
      <c r="G58" s="677"/>
      <c r="H58" s="677"/>
      <c r="I58" s="677"/>
      <c r="J58" s="784">
        <f t="shared" si="1"/>
        <v>0</v>
      </c>
      <c r="K58" s="677"/>
    </row>
    <row r="59" spans="1:11" ht="13.5" thickBot="1">
      <c r="A59" s="673"/>
      <c r="B59" s="674"/>
      <c r="C59" s="675"/>
      <c r="D59" s="676"/>
      <c r="E59" s="677"/>
      <c r="F59" s="784">
        <f t="shared" si="0"/>
        <v>0</v>
      </c>
      <c r="G59" s="677"/>
      <c r="H59" s="677"/>
      <c r="I59" s="677"/>
      <c r="J59" s="784">
        <f t="shared" si="1"/>
        <v>0</v>
      </c>
      <c r="K59" s="737"/>
    </row>
    <row r="60" spans="1:11" ht="12.75">
      <c r="A60" s="679"/>
      <c r="B60" s="680" t="s">
        <v>447</v>
      </c>
      <c r="C60" s="681"/>
      <c r="D60" s="682"/>
      <c r="E60" s="683">
        <f aca="true" t="shared" si="2" ref="E60:K60">SUM(E6:E59)</f>
        <v>0</v>
      </c>
      <c r="F60" s="683">
        <f t="shared" si="2"/>
        <v>0</v>
      </c>
      <c r="G60" s="683">
        <f t="shared" si="2"/>
        <v>0</v>
      </c>
      <c r="H60" s="683">
        <f t="shared" si="2"/>
        <v>0</v>
      </c>
      <c r="I60" s="683">
        <f t="shared" si="2"/>
        <v>0</v>
      </c>
      <c r="J60" s="683">
        <f t="shared" si="2"/>
        <v>0</v>
      </c>
      <c r="K60" s="683">
        <f t="shared" si="2"/>
        <v>0</v>
      </c>
    </row>
    <row r="61" spans="3:11" ht="12.75">
      <c r="C61" s="29"/>
      <c r="D61" s="29"/>
      <c r="E61" s="29"/>
      <c r="F61" s="29"/>
      <c r="G61" s="29"/>
      <c r="H61" s="29"/>
      <c r="I61" s="29"/>
      <c r="J61" s="29"/>
      <c r="K61" s="29"/>
    </row>
  </sheetData>
  <sheetProtection sheet="1" objects="1" scenarios="1"/>
  <printOptions/>
  <pageMargins left="0.4330708661417323" right="0.2362204724409449" top="0.5905511811023623" bottom="0.3937007874015748" header="0.5511811023622047" footer="0.31496062992125984"/>
  <pageSetup horizontalDpi="300" verticalDpi="300" orientation="portrait" paperSize="9" r:id="rId1"/>
  <headerFooter alignWithMargins="0">
    <oddHeader>&amp;C&amp;A</oddHeader>
    <oddFooter>&amp;L&amp;F&amp;CPage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C59"/>
  <sheetViews>
    <sheetView showGridLines="0" workbookViewId="0" topLeftCell="A1">
      <selection activeCell="B1" sqref="B1"/>
    </sheetView>
  </sheetViews>
  <sheetFormatPr defaultColWidth="9.140625" defaultRowHeight="12.75"/>
  <cols>
    <col min="1" max="1" width="6.7109375" style="0" customWidth="1"/>
    <col min="2" max="2" width="10.8515625" style="0" customWidth="1"/>
    <col min="3" max="3" width="7.140625" style="0" customWidth="1"/>
    <col min="4" max="4" width="6.28125" style="0" customWidth="1"/>
    <col min="6" max="6" width="10.7109375" style="0" customWidth="1"/>
    <col min="7" max="7" width="9.57421875" style="0" customWidth="1"/>
    <col min="9" max="9" width="10.421875" style="0" customWidth="1"/>
    <col min="10" max="10" width="8.8515625" style="0" customWidth="1"/>
  </cols>
  <sheetData>
    <row r="1" spans="1:9" ht="24.75" customHeight="1">
      <c r="A1" s="189" t="s">
        <v>0</v>
      </c>
      <c r="B1" s="717" t="str">
        <f>Summary!B1</f>
        <v> </v>
      </c>
      <c r="C1" s="30"/>
      <c r="D1" s="30"/>
      <c r="E1" s="30"/>
      <c r="F1" s="30"/>
      <c r="G1" s="30"/>
      <c r="H1" s="707" t="s">
        <v>2</v>
      </c>
      <c r="I1" s="82" t="s">
        <v>1</v>
      </c>
    </row>
    <row r="2" spans="1:11" ht="12.75">
      <c r="A2" s="30"/>
      <c r="B2" s="189"/>
      <c r="C2" s="30"/>
      <c r="D2" s="30"/>
      <c r="E2" s="30"/>
      <c r="F2" s="25" t="s">
        <v>4</v>
      </c>
      <c r="G2" s="722" t="str">
        <f>Summary!G2</f>
        <v> </v>
      </c>
      <c r="H2" s="82" t="s">
        <v>7</v>
      </c>
      <c r="I2" s="14">
        <f ca="1">TODAY()</f>
        <v>37300</v>
      </c>
      <c r="J2" s="15"/>
      <c r="K2" s="14"/>
    </row>
    <row r="3" spans="1:11" ht="15.75">
      <c r="A3" s="306" t="s">
        <v>448</v>
      </c>
      <c r="B3" s="302"/>
      <c r="C3" s="302"/>
      <c r="D3" s="303"/>
      <c r="F3" s="30"/>
      <c r="G3" s="30"/>
      <c r="H3" s="82"/>
      <c r="I3" s="14"/>
      <c r="J3" s="15"/>
      <c r="K3" s="14"/>
    </row>
    <row r="4" spans="1:9" ht="13.5" thickBot="1">
      <c r="A4" s="30"/>
      <c r="F4" s="51"/>
      <c r="G4" s="119">
        <v>0.2</v>
      </c>
      <c r="H4" s="51"/>
      <c r="I4" s="51"/>
    </row>
    <row r="5" spans="1:9" ht="12.75">
      <c r="A5" s="30"/>
      <c r="B5" s="273" t="s">
        <v>449</v>
      </c>
      <c r="C5" s="274"/>
      <c r="D5" s="274"/>
      <c r="E5" s="274" t="s">
        <v>450</v>
      </c>
      <c r="F5" s="274" t="s">
        <v>15</v>
      </c>
      <c r="G5" s="274" t="s">
        <v>811</v>
      </c>
      <c r="H5" s="274"/>
      <c r="I5" s="275" t="s">
        <v>365</v>
      </c>
    </row>
    <row r="6" spans="1:9" ht="13.5" thickBot="1">
      <c r="A6" s="30"/>
      <c r="B6" s="276" t="s">
        <v>451</v>
      </c>
      <c r="C6" s="277" t="s">
        <v>134</v>
      </c>
      <c r="D6" s="277"/>
      <c r="E6" s="277" t="s">
        <v>15</v>
      </c>
      <c r="F6" s="277" t="s">
        <v>452</v>
      </c>
      <c r="G6" s="277" t="s">
        <v>452</v>
      </c>
      <c r="H6" s="277" t="s">
        <v>1</v>
      </c>
      <c r="I6" s="278" t="s">
        <v>14</v>
      </c>
    </row>
    <row r="7" spans="1:9" ht="12.75">
      <c r="A7" s="30"/>
      <c r="B7" s="211" t="s">
        <v>453</v>
      </c>
      <c r="C7" s="38">
        <v>0</v>
      </c>
      <c r="D7" s="213" t="s">
        <v>454</v>
      </c>
      <c r="E7" s="291">
        <v>15</v>
      </c>
      <c r="F7" s="583">
        <f aca="true" t="shared" si="0" ref="F7:F18">C7*E7</f>
        <v>0</v>
      </c>
      <c r="G7" s="848">
        <f aca="true" t="shared" si="1" ref="G7:G18">F7*0.1</f>
        <v>0</v>
      </c>
      <c r="H7" s="585"/>
      <c r="I7" s="584">
        <f aca="true" t="shared" si="2" ref="I7:I13">C7*0.5</f>
        <v>0</v>
      </c>
    </row>
    <row r="8" spans="1:9" ht="12.75">
      <c r="A8" s="30"/>
      <c r="B8" s="211" t="s">
        <v>455</v>
      </c>
      <c r="C8" s="38">
        <v>0</v>
      </c>
      <c r="D8" s="213" t="s">
        <v>454</v>
      </c>
      <c r="E8" s="291">
        <v>17</v>
      </c>
      <c r="F8" s="583">
        <f t="shared" si="0"/>
        <v>0</v>
      </c>
      <c r="G8" s="778">
        <f t="shared" si="1"/>
        <v>0</v>
      </c>
      <c r="H8" s="585"/>
      <c r="I8" s="584">
        <f t="shared" si="2"/>
        <v>0</v>
      </c>
    </row>
    <row r="9" spans="1:12" ht="12.75">
      <c r="A9" s="30"/>
      <c r="B9" s="211" t="s">
        <v>456</v>
      </c>
      <c r="C9" s="38">
        <f>grilles!V3</f>
        <v>0</v>
      </c>
      <c r="D9" s="213" t="s">
        <v>454</v>
      </c>
      <c r="E9" s="291">
        <v>18</v>
      </c>
      <c r="F9" s="583">
        <f t="shared" si="0"/>
        <v>0</v>
      </c>
      <c r="G9" s="778">
        <f t="shared" si="1"/>
        <v>0</v>
      </c>
      <c r="H9" s="585"/>
      <c r="I9" s="584">
        <f t="shared" si="2"/>
        <v>0</v>
      </c>
      <c r="L9" s="62"/>
    </row>
    <row r="10" spans="1:9" ht="12.75">
      <c r="A10" s="30"/>
      <c r="B10" s="211" t="s">
        <v>457</v>
      </c>
      <c r="C10" s="38">
        <f>grilles!V4</f>
        <v>0</v>
      </c>
      <c r="D10" s="213" t="s">
        <v>454</v>
      </c>
      <c r="E10" s="291">
        <v>20</v>
      </c>
      <c r="F10" s="583">
        <f t="shared" si="0"/>
        <v>0</v>
      </c>
      <c r="G10" s="778">
        <f t="shared" si="1"/>
        <v>0</v>
      </c>
      <c r="H10" s="585"/>
      <c r="I10" s="584">
        <f t="shared" si="2"/>
        <v>0</v>
      </c>
    </row>
    <row r="11" spans="1:9" ht="12.75">
      <c r="A11" s="30"/>
      <c r="B11" s="211" t="s">
        <v>458</v>
      </c>
      <c r="C11" s="38">
        <v>0</v>
      </c>
      <c r="D11" s="213" t="s">
        <v>454</v>
      </c>
      <c r="E11" s="291">
        <v>23</v>
      </c>
      <c r="F11" s="583">
        <f t="shared" si="0"/>
        <v>0</v>
      </c>
      <c r="G11" s="778">
        <f t="shared" si="1"/>
        <v>0</v>
      </c>
      <c r="H11" s="585"/>
      <c r="I11" s="584">
        <f t="shared" si="2"/>
        <v>0</v>
      </c>
    </row>
    <row r="12" spans="1:9" ht="12.75">
      <c r="A12" s="30"/>
      <c r="B12" s="211" t="s">
        <v>459</v>
      </c>
      <c r="C12" s="38">
        <f>grilles!V6</f>
        <v>0</v>
      </c>
      <c r="D12" s="213" t="s">
        <v>454</v>
      </c>
      <c r="E12" s="291">
        <v>24</v>
      </c>
      <c r="F12" s="583">
        <f t="shared" si="0"/>
        <v>0</v>
      </c>
      <c r="G12" s="778">
        <f t="shared" si="1"/>
        <v>0</v>
      </c>
      <c r="H12" s="585"/>
      <c r="I12" s="584">
        <f t="shared" si="2"/>
        <v>0</v>
      </c>
    </row>
    <row r="13" spans="1:9" ht="12.75">
      <c r="A13" s="30"/>
      <c r="B13" s="211" t="s">
        <v>460</v>
      </c>
      <c r="C13" s="38">
        <f>grilles!V7</f>
        <v>0</v>
      </c>
      <c r="D13" s="213" t="s">
        <v>454</v>
      </c>
      <c r="E13" s="291">
        <v>27</v>
      </c>
      <c r="F13" s="583">
        <f t="shared" si="0"/>
        <v>0</v>
      </c>
      <c r="G13" s="778">
        <f t="shared" si="1"/>
        <v>0</v>
      </c>
      <c r="H13" s="585"/>
      <c r="I13" s="584">
        <f t="shared" si="2"/>
        <v>0</v>
      </c>
    </row>
    <row r="14" spans="1:9" ht="12.75">
      <c r="A14" s="30"/>
      <c r="B14" s="211" t="s">
        <v>461</v>
      </c>
      <c r="C14" s="38">
        <f>grilles!V8</f>
        <v>0</v>
      </c>
      <c r="D14" s="213" t="s">
        <v>454</v>
      </c>
      <c r="E14" s="291">
        <v>34</v>
      </c>
      <c r="F14" s="583">
        <f t="shared" si="0"/>
        <v>0</v>
      </c>
      <c r="G14" s="778">
        <f t="shared" si="1"/>
        <v>0</v>
      </c>
      <c r="H14" s="585"/>
      <c r="I14" s="584">
        <f>C14*0.75</f>
        <v>0</v>
      </c>
    </row>
    <row r="15" spans="1:9" ht="12.75">
      <c r="A15" s="30"/>
      <c r="B15" s="211" t="s">
        <v>462</v>
      </c>
      <c r="C15" s="38">
        <f>grilles!V9</f>
        <v>0</v>
      </c>
      <c r="D15" s="213" t="s">
        <v>454</v>
      </c>
      <c r="E15" s="291">
        <v>39</v>
      </c>
      <c r="F15" s="583">
        <f t="shared" si="0"/>
        <v>0</v>
      </c>
      <c r="G15" s="778">
        <f t="shared" si="1"/>
        <v>0</v>
      </c>
      <c r="H15" s="585"/>
      <c r="I15" s="584">
        <f>C15*0.75</f>
        <v>0</v>
      </c>
    </row>
    <row r="16" spans="1:9" ht="12.75">
      <c r="A16" s="30"/>
      <c r="B16" s="211" t="s">
        <v>463</v>
      </c>
      <c r="C16" s="38">
        <f>grilles!V10</f>
        <v>0</v>
      </c>
      <c r="D16" s="213" t="s">
        <v>454</v>
      </c>
      <c r="E16" s="291">
        <v>44</v>
      </c>
      <c r="F16" s="583">
        <f t="shared" si="0"/>
        <v>0</v>
      </c>
      <c r="G16" s="778">
        <f t="shared" si="1"/>
        <v>0</v>
      </c>
      <c r="H16" s="585"/>
      <c r="I16" s="584">
        <f>C16*0.75</f>
        <v>0</v>
      </c>
    </row>
    <row r="17" spans="1:9" ht="12.75">
      <c r="A17" s="30"/>
      <c r="B17" s="211" t="s">
        <v>464</v>
      </c>
      <c r="C17" s="38">
        <f>grilles!V11</f>
        <v>0</v>
      </c>
      <c r="D17" s="213" t="s">
        <v>454</v>
      </c>
      <c r="E17" s="291">
        <v>48</v>
      </c>
      <c r="F17" s="583">
        <f t="shared" si="0"/>
        <v>0</v>
      </c>
      <c r="G17" s="778">
        <f t="shared" si="1"/>
        <v>0</v>
      </c>
      <c r="H17" s="585"/>
      <c r="I17" s="584">
        <f>C17*0.75</f>
        <v>0</v>
      </c>
    </row>
    <row r="18" spans="1:9" ht="13.5" thickBot="1">
      <c r="A18" s="30"/>
      <c r="B18" s="286" t="s">
        <v>465</v>
      </c>
      <c r="C18" s="38">
        <f>grilles!V12</f>
        <v>0</v>
      </c>
      <c r="D18" s="285" t="s">
        <v>454</v>
      </c>
      <c r="E18" s="301">
        <v>53</v>
      </c>
      <c r="F18" s="586">
        <f t="shared" si="0"/>
        <v>0</v>
      </c>
      <c r="G18" s="849">
        <f t="shared" si="1"/>
        <v>0</v>
      </c>
      <c r="H18" s="587"/>
      <c r="I18" s="588">
        <f>C18*0.75</f>
        <v>0</v>
      </c>
    </row>
    <row r="19" spans="1:9" ht="13.5" thickBot="1">
      <c r="A19" s="30"/>
      <c r="B19" s="307" t="s">
        <v>466</v>
      </c>
      <c r="C19" s="582">
        <f>SUM(C7:C18)</f>
        <v>0</v>
      </c>
      <c r="D19" s="280"/>
      <c r="E19" s="279"/>
      <c r="F19" s="589">
        <f>SUM(F7:F18)</f>
        <v>0</v>
      </c>
      <c r="G19" s="589">
        <f>SUM(G7:G18)</f>
        <v>0</v>
      </c>
      <c r="H19" s="590"/>
      <c r="I19" s="589">
        <f>SUM(I7:I18)</f>
        <v>0</v>
      </c>
    </row>
    <row r="20" spans="1:9" ht="12.75">
      <c r="A20" s="30"/>
      <c r="B20" s="228"/>
      <c r="C20" s="32"/>
      <c r="D20" s="280"/>
      <c r="E20" s="228"/>
      <c r="F20" s="281"/>
      <c r="G20" s="281"/>
      <c r="H20" s="228"/>
      <c r="I20" s="228"/>
    </row>
    <row r="21" spans="1:9" ht="15.75">
      <c r="A21" s="306" t="s">
        <v>467</v>
      </c>
      <c r="B21" s="302"/>
      <c r="C21" s="302"/>
      <c r="D21" s="303"/>
      <c r="E21" s="2"/>
      <c r="F21" s="281"/>
      <c r="G21" s="281"/>
      <c r="H21" s="228"/>
      <c r="I21" s="228"/>
    </row>
    <row r="22" spans="1:9" ht="13.5" thickBot="1">
      <c r="A22" s="30"/>
      <c r="B22" s="300"/>
      <c r="C22" s="298"/>
      <c r="D22" s="298"/>
      <c r="E22" s="299"/>
      <c r="F22" s="281"/>
      <c r="G22" s="281"/>
      <c r="H22" s="228"/>
      <c r="I22" s="228"/>
    </row>
    <row r="23" spans="1:29" ht="12.75">
      <c r="A23" s="30"/>
      <c r="B23" s="273" t="s">
        <v>468</v>
      </c>
      <c r="C23" s="282"/>
      <c r="D23" s="282"/>
      <c r="E23" s="274" t="s">
        <v>450</v>
      </c>
      <c r="F23" s="274" t="s">
        <v>15</v>
      </c>
      <c r="G23" s="274" t="s">
        <v>811</v>
      </c>
      <c r="H23" s="274"/>
      <c r="I23" s="275" t="s">
        <v>365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</row>
    <row r="24" spans="1:29" ht="13.5" thickBot="1">
      <c r="A24" s="30"/>
      <c r="B24" s="276" t="s">
        <v>469</v>
      </c>
      <c r="C24" s="277" t="s">
        <v>134</v>
      </c>
      <c r="D24" s="283"/>
      <c r="E24" s="277" t="s">
        <v>15</v>
      </c>
      <c r="F24" s="277" t="s">
        <v>452</v>
      </c>
      <c r="G24" s="277" t="s">
        <v>452</v>
      </c>
      <c r="H24" s="277" t="s">
        <v>1</v>
      </c>
      <c r="I24" s="278" t="s">
        <v>14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1:9" ht="12.75">
      <c r="A25" s="30"/>
      <c r="B25" s="211" t="s">
        <v>453</v>
      </c>
      <c r="C25" s="38">
        <v>0</v>
      </c>
      <c r="D25" s="284" t="s">
        <v>454</v>
      </c>
      <c r="E25" s="292">
        <v>7.5</v>
      </c>
      <c r="F25" s="584">
        <f aca="true" t="shared" si="3" ref="F25:F36">C25*E25</f>
        <v>0</v>
      </c>
      <c r="G25" s="595">
        <f aca="true" t="shared" si="4" ref="G25:G36">F25*0.1</f>
        <v>0</v>
      </c>
      <c r="H25" s="585"/>
      <c r="I25" s="584">
        <f aca="true" t="shared" si="5" ref="I25:I31">C25*0.5</f>
        <v>0</v>
      </c>
    </row>
    <row r="26" spans="1:9" ht="12.75">
      <c r="A26" s="30"/>
      <c r="B26" s="211" t="s">
        <v>455</v>
      </c>
      <c r="C26" s="38">
        <v>0</v>
      </c>
      <c r="D26" s="284" t="s">
        <v>454</v>
      </c>
      <c r="E26" s="292">
        <v>7.5</v>
      </c>
      <c r="F26" s="584">
        <f t="shared" si="3"/>
        <v>0</v>
      </c>
      <c r="G26" s="595">
        <f t="shared" si="4"/>
        <v>0</v>
      </c>
      <c r="H26" s="585"/>
      <c r="I26" s="584">
        <f t="shared" si="5"/>
        <v>0</v>
      </c>
    </row>
    <row r="27" spans="1:9" ht="12.75">
      <c r="A27" s="30"/>
      <c r="B27" s="211" t="s">
        <v>456</v>
      </c>
      <c r="C27" s="38">
        <f>grilles!S15</f>
        <v>0</v>
      </c>
      <c r="D27" s="284" t="s">
        <v>454</v>
      </c>
      <c r="E27" s="292">
        <v>7.5</v>
      </c>
      <c r="F27" s="584">
        <f t="shared" si="3"/>
        <v>0</v>
      </c>
      <c r="G27" s="595">
        <f t="shared" si="4"/>
        <v>0</v>
      </c>
      <c r="H27" s="585"/>
      <c r="I27" s="584">
        <f t="shared" si="5"/>
        <v>0</v>
      </c>
    </row>
    <row r="28" spans="1:9" ht="12.75">
      <c r="A28" s="30"/>
      <c r="B28" s="211" t="s">
        <v>457</v>
      </c>
      <c r="C28" s="38">
        <f>grilles!S16</f>
        <v>0</v>
      </c>
      <c r="D28" s="284" t="s">
        <v>454</v>
      </c>
      <c r="E28" s="292">
        <v>9.2</v>
      </c>
      <c r="F28" s="584">
        <f t="shared" si="3"/>
        <v>0</v>
      </c>
      <c r="G28" s="595">
        <f t="shared" si="4"/>
        <v>0</v>
      </c>
      <c r="H28" s="585"/>
      <c r="I28" s="584">
        <f t="shared" si="5"/>
        <v>0</v>
      </c>
    </row>
    <row r="29" spans="1:9" ht="12.75">
      <c r="A29" s="30"/>
      <c r="B29" s="211" t="s">
        <v>458</v>
      </c>
      <c r="C29" s="38">
        <f>grilles!S17</f>
        <v>0</v>
      </c>
      <c r="D29" s="284" t="s">
        <v>454</v>
      </c>
      <c r="E29" s="292">
        <v>9.8</v>
      </c>
      <c r="F29" s="584">
        <f t="shared" si="3"/>
        <v>0</v>
      </c>
      <c r="G29" s="595">
        <f t="shared" si="4"/>
        <v>0</v>
      </c>
      <c r="H29" s="585"/>
      <c r="I29" s="584">
        <f t="shared" si="5"/>
        <v>0</v>
      </c>
    </row>
    <row r="30" spans="1:9" ht="12.75">
      <c r="A30" s="30"/>
      <c r="B30" s="211" t="s">
        <v>459</v>
      </c>
      <c r="C30" s="38">
        <f>grilles!S18</f>
        <v>0</v>
      </c>
      <c r="D30" s="284" t="s">
        <v>454</v>
      </c>
      <c r="E30" s="292">
        <v>11.4</v>
      </c>
      <c r="F30" s="584">
        <f t="shared" si="3"/>
        <v>0</v>
      </c>
      <c r="G30" s="595">
        <f t="shared" si="4"/>
        <v>0</v>
      </c>
      <c r="H30" s="585"/>
      <c r="I30" s="584">
        <f t="shared" si="5"/>
        <v>0</v>
      </c>
    </row>
    <row r="31" spans="1:9" ht="12.75">
      <c r="A31" s="30"/>
      <c r="B31" s="211" t="s">
        <v>460</v>
      </c>
      <c r="C31" s="38">
        <f>grilles!S19</f>
        <v>0</v>
      </c>
      <c r="D31" s="284" t="s">
        <v>454</v>
      </c>
      <c r="E31" s="292">
        <v>13.2</v>
      </c>
      <c r="F31" s="584">
        <f t="shared" si="3"/>
        <v>0</v>
      </c>
      <c r="G31" s="595">
        <f t="shared" si="4"/>
        <v>0</v>
      </c>
      <c r="H31" s="585"/>
      <c r="I31" s="584">
        <f t="shared" si="5"/>
        <v>0</v>
      </c>
    </row>
    <row r="32" spans="1:9" ht="12.75">
      <c r="A32" s="30"/>
      <c r="B32" s="211" t="s">
        <v>461</v>
      </c>
      <c r="C32" s="38">
        <f>grilles!S20</f>
        <v>0</v>
      </c>
      <c r="D32" s="284" t="s">
        <v>454</v>
      </c>
      <c r="E32" s="292">
        <v>16.2</v>
      </c>
      <c r="F32" s="584">
        <f t="shared" si="3"/>
        <v>0</v>
      </c>
      <c r="G32" s="595">
        <f t="shared" si="4"/>
        <v>0</v>
      </c>
      <c r="H32" s="585"/>
      <c r="I32" s="584">
        <f>C32*0.75</f>
        <v>0</v>
      </c>
    </row>
    <row r="33" spans="1:9" ht="12.75">
      <c r="A33" s="30"/>
      <c r="B33" s="211" t="s">
        <v>462</v>
      </c>
      <c r="C33" s="38">
        <f>grilles!S21</f>
        <v>0</v>
      </c>
      <c r="D33" s="284" t="s">
        <v>454</v>
      </c>
      <c r="E33" s="292">
        <v>17.3</v>
      </c>
      <c r="F33" s="584">
        <f t="shared" si="3"/>
        <v>0</v>
      </c>
      <c r="G33" s="595">
        <f t="shared" si="4"/>
        <v>0</v>
      </c>
      <c r="H33" s="585"/>
      <c r="I33" s="584">
        <f>C33*0.75</f>
        <v>0</v>
      </c>
    </row>
    <row r="34" spans="1:9" ht="12.75">
      <c r="A34" s="30"/>
      <c r="B34" s="211" t="s">
        <v>463</v>
      </c>
      <c r="C34" s="38">
        <f>grilles!S22</f>
        <v>0</v>
      </c>
      <c r="D34" s="284" t="s">
        <v>454</v>
      </c>
      <c r="E34" s="292">
        <v>19.7</v>
      </c>
      <c r="F34" s="584">
        <f t="shared" si="3"/>
        <v>0</v>
      </c>
      <c r="G34" s="595">
        <f t="shared" si="4"/>
        <v>0</v>
      </c>
      <c r="H34" s="585"/>
      <c r="I34" s="584">
        <f>C34*0.75</f>
        <v>0</v>
      </c>
    </row>
    <row r="35" spans="1:9" ht="12.75">
      <c r="A35" s="30"/>
      <c r="B35" s="211" t="s">
        <v>464</v>
      </c>
      <c r="C35" s="38">
        <f>grilles!S23</f>
        <v>0</v>
      </c>
      <c r="D35" s="284" t="s">
        <v>454</v>
      </c>
      <c r="E35" s="292">
        <v>22.8</v>
      </c>
      <c r="F35" s="584">
        <f t="shared" si="3"/>
        <v>0</v>
      </c>
      <c r="G35" s="595">
        <f t="shared" si="4"/>
        <v>0</v>
      </c>
      <c r="H35" s="585"/>
      <c r="I35" s="584">
        <f>C35*0.75</f>
        <v>0</v>
      </c>
    </row>
    <row r="36" spans="1:9" ht="13.5" thickBot="1">
      <c r="A36" s="30"/>
      <c r="B36" s="286" t="s">
        <v>465</v>
      </c>
      <c r="C36" s="38">
        <f>grilles!S24</f>
        <v>0</v>
      </c>
      <c r="D36" s="285" t="s">
        <v>454</v>
      </c>
      <c r="E36" s="293">
        <v>25</v>
      </c>
      <c r="F36" s="588">
        <f t="shared" si="3"/>
        <v>0</v>
      </c>
      <c r="G36" s="595">
        <f t="shared" si="4"/>
        <v>0</v>
      </c>
      <c r="H36" s="587"/>
      <c r="I36" s="588">
        <f>C36*0.75</f>
        <v>0</v>
      </c>
    </row>
    <row r="37" spans="1:9" ht="13.5" thickBot="1">
      <c r="A37" s="30"/>
      <c r="B37" s="229" t="s">
        <v>466</v>
      </c>
      <c r="C37" s="591">
        <f>SUM(C25:C36)</f>
        <v>0</v>
      </c>
      <c r="D37" s="228"/>
      <c r="E37" s="279"/>
      <c r="F37" s="589">
        <f>SUM(F25:F36)</f>
        <v>0</v>
      </c>
      <c r="G37" s="589">
        <f>SUM(G25:G36)</f>
        <v>0</v>
      </c>
      <c r="H37" s="590"/>
      <c r="I37" s="589">
        <f>SUM(I25:I36)</f>
        <v>0</v>
      </c>
    </row>
    <row r="38" spans="1:9" ht="13.5" thickBot="1">
      <c r="A38" s="30"/>
      <c r="B38" s="228"/>
      <c r="C38" s="228"/>
      <c r="D38" s="228"/>
      <c r="E38" s="228"/>
      <c r="F38" s="294"/>
      <c r="G38" s="294"/>
      <c r="H38" s="294"/>
      <c r="I38" s="294"/>
    </row>
    <row r="39" spans="1:9" ht="13.5" thickBot="1">
      <c r="A39" s="30"/>
      <c r="B39" s="287" t="s">
        <v>470</v>
      </c>
      <c r="C39" s="120"/>
      <c r="D39" s="120"/>
      <c r="E39" s="120"/>
      <c r="F39" s="578">
        <f>F19+F37</f>
        <v>0</v>
      </c>
      <c r="G39" s="578">
        <f>G19+G37</f>
        <v>0</v>
      </c>
      <c r="H39" s="592"/>
      <c r="I39" s="578">
        <f>I19+I37</f>
        <v>0</v>
      </c>
    </row>
    <row r="40" spans="1:9" ht="12.75">
      <c r="A40" s="30"/>
      <c r="B40" s="228"/>
      <c r="C40" s="228"/>
      <c r="D40" s="228"/>
      <c r="E40" s="228"/>
      <c r="F40" s="228"/>
      <c r="G40" s="228"/>
      <c r="H40" s="228"/>
      <c r="I40" s="228"/>
    </row>
    <row r="41" spans="1:9" ht="15.75">
      <c r="A41" s="305" t="s">
        <v>471</v>
      </c>
      <c r="B41" s="304"/>
      <c r="C41" s="304"/>
      <c r="E41" s="228"/>
      <c r="F41" s="228"/>
      <c r="G41" s="228"/>
      <c r="H41" s="228"/>
      <c r="I41" s="228"/>
    </row>
    <row r="42" spans="1:9" ht="13.5" thickBot="1">
      <c r="A42" s="30"/>
      <c r="B42" s="228"/>
      <c r="C42" s="228"/>
      <c r="D42" s="228"/>
      <c r="E42" s="32"/>
      <c r="F42" s="281"/>
      <c r="G42" s="281"/>
      <c r="H42" s="228"/>
      <c r="I42" s="228"/>
    </row>
    <row r="43" spans="1:9" ht="12.75">
      <c r="A43" s="30"/>
      <c r="B43" s="273" t="s">
        <v>472</v>
      </c>
      <c r="C43" s="274"/>
      <c r="D43" s="282"/>
      <c r="E43" s="274" t="s">
        <v>450</v>
      </c>
      <c r="F43" s="274" t="s">
        <v>15</v>
      </c>
      <c r="G43" s="274" t="s">
        <v>811</v>
      </c>
      <c r="H43" s="274"/>
      <c r="I43" s="275" t="s">
        <v>365</v>
      </c>
    </row>
    <row r="44" spans="1:9" ht="13.5" thickBot="1">
      <c r="A44" s="30"/>
      <c r="B44" s="276" t="s">
        <v>473</v>
      </c>
      <c r="C44" s="277" t="s">
        <v>134</v>
      </c>
      <c r="D44" s="283"/>
      <c r="E44" s="277" t="s">
        <v>15</v>
      </c>
      <c r="F44" s="277" t="s">
        <v>452</v>
      </c>
      <c r="G44" s="277" t="s">
        <v>452</v>
      </c>
      <c r="H44" s="277"/>
      <c r="I44" s="278" t="s">
        <v>14</v>
      </c>
    </row>
    <row r="45" spans="1:9" ht="12.75">
      <c r="A45" s="30"/>
      <c r="B45" s="211" t="s">
        <v>453</v>
      </c>
      <c r="C45" s="38">
        <v>0</v>
      </c>
      <c r="D45" s="288" t="s">
        <v>454</v>
      </c>
      <c r="E45" s="296">
        <v>12</v>
      </c>
      <c r="F45" s="594">
        <f aca="true" t="shared" si="6" ref="F45:F56">C45*E45</f>
        <v>0</v>
      </c>
      <c r="G45" s="595">
        <f>F45*0.1</f>
        <v>0</v>
      </c>
      <c r="H45" s="596"/>
      <c r="I45" s="597">
        <f>C45*0.75</f>
        <v>0</v>
      </c>
    </row>
    <row r="46" spans="1:9" ht="12.75">
      <c r="A46" s="30"/>
      <c r="B46" s="211" t="s">
        <v>455</v>
      </c>
      <c r="C46" s="38">
        <v>0</v>
      </c>
      <c r="D46" s="288" t="s">
        <v>454</v>
      </c>
      <c r="E46" s="296">
        <v>12</v>
      </c>
      <c r="F46" s="594">
        <f t="shared" si="6"/>
        <v>0</v>
      </c>
      <c r="G46" s="595">
        <f aca="true" t="shared" si="7" ref="G46:G56">F46*0.1</f>
        <v>0</v>
      </c>
      <c r="H46" s="596"/>
      <c r="I46" s="597">
        <f aca="true" t="shared" si="8" ref="I46:I52">C46*0.75</f>
        <v>0</v>
      </c>
    </row>
    <row r="47" spans="1:9" ht="12.75">
      <c r="A47" s="30"/>
      <c r="B47" s="211" t="s">
        <v>456</v>
      </c>
      <c r="C47" s="38">
        <f>grilles!R28</f>
        <v>0</v>
      </c>
      <c r="D47" s="288" t="s">
        <v>454</v>
      </c>
      <c r="E47" s="296">
        <v>12</v>
      </c>
      <c r="F47" s="594">
        <f t="shared" si="6"/>
        <v>0</v>
      </c>
      <c r="G47" s="595">
        <f t="shared" si="7"/>
        <v>0</v>
      </c>
      <c r="H47" s="596"/>
      <c r="I47" s="597">
        <f t="shared" si="8"/>
        <v>0</v>
      </c>
    </row>
    <row r="48" spans="1:9" ht="12.75">
      <c r="A48" s="30"/>
      <c r="B48" s="211" t="s">
        <v>457</v>
      </c>
      <c r="C48" s="38">
        <f>grilles!R29</f>
        <v>0</v>
      </c>
      <c r="D48" s="288" t="s">
        <v>454</v>
      </c>
      <c r="E48" s="296">
        <v>13</v>
      </c>
      <c r="F48" s="594">
        <f t="shared" si="6"/>
        <v>0</v>
      </c>
      <c r="G48" s="595">
        <f t="shared" si="7"/>
        <v>0</v>
      </c>
      <c r="H48" s="596"/>
      <c r="I48" s="597">
        <f t="shared" si="8"/>
        <v>0</v>
      </c>
    </row>
    <row r="49" spans="1:9" ht="12.75">
      <c r="A49" s="30"/>
      <c r="B49" s="211" t="s">
        <v>458</v>
      </c>
      <c r="C49" s="38">
        <f>grilles!R30</f>
        <v>0</v>
      </c>
      <c r="D49" s="288" t="s">
        <v>454</v>
      </c>
      <c r="E49" s="296">
        <v>14</v>
      </c>
      <c r="F49" s="594">
        <f t="shared" si="6"/>
        <v>0</v>
      </c>
      <c r="G49" s="595">
        <f t="shared" si="7"/>
        <v>0</v>
      </c>
      <c r="H49" s="596"/>
      <c r="I49" s="597">
        <f t="shared" si="8"/>
        <v>0</v>
      </c>
    </row>
    <row r="50" spans="1:9" ht="12.75">
      <c r="A50" s="30"/>
      <c r="B50" s="211" t="s">
        <v>459</v>
      </c>
      <c r="C50" s="38">
        <f>grilles!R31</f>
        <v>0</v>
      </c>
      <c r="D50" s="288" t="s">
        <v>454</v>
      </c>
      <c r="E50" s="296">
        <v>16</v>
      </c>
      <c r="F50" s="594">
        <f t="shared" si="6"/>
        <v>0</v>
      </c>
      <c r="G50" s="595">
        <f t="shared" si="7"/>
        <v>0</v>
      </c>
      <c r="H50" s="596"/>
      <c r="I50" s="597">
        <f t="shared" si="8"/>
        <v>0</v>
      </c>
    </row>
    <row r="51" spans="1:9" ht="12.75">
      <c r="A51" s="30"/>
      <c r="B51" s="211" t="s">
        <v>460</v>
      </c>
      <c r="C51" s="38">
        <f>grilles!R32</f>
        <v>0</v>
      </c>
      <c r="D51" s="288" t="s">
        <v>454</v>
      </c>
      <c r="E51" s="296">
        <v>17</v>
      </c>
      <c r="F51" s="594">
        <f t="shared" si="6"/>
        <v>0</v>
      </c>
      <c r="G51" s="595">
        <f t="shared" si="7"/>
        <v>0</v>
      </c>
      <c r="H51" s="596"/>
      <c r="I51" s="597">
        <f t="shared" si="8"/>
        <v>0</v>
      </c>
    </row>
    <row r="52" spans="1:9" ht="12.75">
      <c r="A52" s="30"/>
      <c r="B52" s="211" t="s">
        <v>461</v>
      </c>
      <c r="C52" s="38">
        <f>grilles!R33</f>
        <v>0</v>
      </c>
      <c r="D52" s="288" t="s">
        <v>454</v>
      </c>
      <c r="E52" s="296">
        <v>19</v>
      </c>
      <c r="F52" s="594">
        <f t="shared" si="6"/>
        <v>0</v>
      </c>
      <c r="G52" s="595">
        <f t="shared" si="7"/>
        <v>0</v>
      </c>
      <c r="H52" s="596"/>
      <c r="I52" s="597">
        <f t="shared" si="8"/>
        <v>0</v>
      </c>
    </row>
    <row r="53" spans="1:9" ht="12.75">
      <c r="A53" s="30"/>
      <c r="B53" s="211" t="s">
        <v>462</v>
      </c>
      <c r="C53" s="38">
        <f>grilles!R34</f>
        <v>0</v>
      </c>
      <c r="D53" s="288" t="s">
        <v>454</v>
      </c>
      <c r="E53" s="296">
        <v>26</v>
      </c>
      <c r="F53" s="594">
        <f t="shared" si="6"/>
        <v>0</v>
      </c>
      <c r="G53" s="595">
        <f t="shared" si="7"/>
        <v>0</v>
      </c>
      <c r="H53" s="596"/>
      <c r="I53" s="597">
        <f>C53*1</f>
        <v>0</v>
      </c>
    </row>
    <row r="54" spans="1:9" ht="12.75">
      <c r="A54" s="30"/>
      <c r="B54" s="211" t="s">
        <v>463</v>
      </c>
      <c r="C54" s="38">
        <f>grilles!R35</f>
        <v>0</v>
      </c>
      <c r="D54" s="288" t="s">
        <v>454</v>
      </c>
      <c r="E54" s="296">
        <v>30</v>
      </c>
      <c r="F54" s="594">
        <f t="shared" si="6"/>
        <v>0</v>
      </c>
      <c r="G54" s="595">
        <f t="shared" si="7"/>
        <v>0</v>
      </c>
      <c r="H54" s="596"/>
      <c r="I54" s="597">
        <f>C54*1</f>
        <v>0</v>
      </c>
    </row>
    <row r="55" spans="1:9" ht="12.75">
      <c r="A55" s="30"/>
      <c r="B55" s="211" t="s">
        <v>464</v>
      </c>
      <c r="C55" s="38">
        <f>grilles!R36</f>
        <v>0</v>
      </c>
      <c r="D55" s="288" t="s">
        <v>454</v>
      </c>
      <c r="E55" s="296">
        <v>37</v>
      </c>
      <c r="F55" s="594">
        <f t="shared" si="6"/>
        <v>0</v>
      </c>
      <c r="G55" s="595">
        <f t="shared" si="7"/>
        <v>0</v>
      </c>
      <c r="H55" s="596"/>
      <c r="I55" s="597">
        <f>C55*1</f>
        <v>0</v>
      </c>
    </row>
    <row r="56" spans="1:9" ht="13.5" thickBot="1">
      <c r="A56" s="30"/>
      <c r="B56" s="286" t="s">
        <v>465</v>
      </c>
      <c r="C56" s="38">
        <f>grilles!R37</f>
        <v>0</v>
      </c>
      <c r="D56" s="289" t="s">
        <v>454</v>
      </c>
      <c r="E56" s="297"/>
      <c r="F56" s="598">
        <f t="shared" si="6"/>
        <v>0</v>
      </c>
      <c r="G56" s="595">
        <f t="shared" si="7"/>
        <v>0</v>
      </c>
      <c r="H56" s="599"/>
      <c r="I56" s="600">
        <f>C56*1</f>
        <v>0</v>
      </c>
    </row>
    <row r="57" spans="1:9" ht="13.5" thickBot="1">
      <c r="A57" s="30"/>
      <c r="B57" s="229" t="s">
        <v>466</v>
      </c>
      <c r="C57" s="593">
        <f>SUM(C45:C56)</f>
        <v>0</v>
      </c>
      <c r="D57" s="290"/>
      <c r="E57" s="290"/>
      <c r="F57" s="533">
        <f>SUM(F45:F56)</f>
        <v>0</v>
      </c>
      <c r="G57" s="533">
        <f>SUM(G45:G56)</f>
        <v>0</v>
      </c>
      <c r="H57" s="601"/>
      <c r="I57" s="578">
        <f>SUM(I45:I56)</f>
        <v>0</v>
      </c>
    </row>
    <row r="58" spans="1:9" ht="12.75">
      <c r="A58" s="30"/>
      <c r="B58" s="30"/>
      <c r="C58" s="30"/>
      <c r="D58" s="30"/>
      <c r="E58" s="30"/>
      <c r="F58" s="30"/>
      <c r="G58" s="30"/>
      <c r="H58" s="30"/>
      <c r="I58" s="30"/>
    </row>
    <row r="59" spans="1:9" ht="12.75">
      <c r="A59" s="30"/>
      <c r="B59" s="30"/>
      <c r="C59" s="30"/>
      <c r="D59" s="30"/>
      <c r="E59" s="30"/>
      <c r="F59" s="30"/>
      <c r="G59" s="30"/>
      <c r="H59" s="30"/>
      <c r="I59" s="30"/>
    </row>
  </sheetData>
  <sheetProtection sheet="1" objects="1" scenarios="1"/>
  <printOptions/>
  <pageMargins left="0.88" right="0.39" top="0.51" bottom="0.59" header="0.25" footer="0.33"/>
  <pageSetup horizontalDpi="300" verticalDpi="300" orientation="portrait" paperSize="9" r:id="rId1"/>
  <headerFooter alignWithMargins="0">
    <oddHeader>&amp;C&amp;A</oddHeader>
    <oddFooter>&amp;L&amp;F&amp;CPage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V109"/>
  <sheetViews>
    <sheetView zoomScale="95" zoomScaleNormal="95" workbookViewId="0" topLeftCell="A1">
      <selection activeCell="B2" sqref="B2"/>
    </sheetView>
  </sheetViews>
  <sheetFormatPr defaultColWidth="9.140625" defaultRowHeight="12.75"/>
  <cols>
    <col min="1" max="1" width="10.8515625" style="739" customWidth="1"/>
    <col min="2" max="8" width="4.28125" style="679" customWidth="1"/>
    <col min="9" max="9" width="4.00390625" style="679" customWidth="1"/>
    <col min="10" max="10" width="3.7109375" style="739" customWidth="1"/>
    <col min="11" max="11" width="4.140625" style="739" customWidth="1"/>
    <col min="12" max="12" width="5.57421875" style="739" customWidth="1"/>
    <col min="13" max="13" width="4.140625" style="739" customWidth="1"/>
    <col min="14" max="14" width="4.7109375" style="739" customWidth="1"/>
    <col min="15" max="15" width="2.421875" style="679" customWidth="1"/>
    <col min="16" max="16" width="9.8515625" style="679" customWidth="1"/>
    <col min="17" max="17" width="5.140625" style="679" customWidth="1"/>
    <col min="18" max="18" width="4.421875" style="679" customWidth="1"/>
    <col min="19" max="19" width="5.28125" style="679" bestFit="1" customWidth="1"/>
    <col min="20" max="20" width="2.57421875" style="679" customWidth="1"/>
    <col min="21" max="21" width="3.28125" style="679" customWidth="1"/>
    <col min="22" max="22" width="5.421875" style="679" customWidth="1"/>
    <col min="23" max="16384" width="9.140625" style="679" customWidth="1"/>
  </cols>
  <sheetData>
    <row r="1" spans="1:22" ht="64.5" customHeight="1" thickBot="1">
      <c r="A1" s="741" t="s">
        <v>474</v>
      </c>
      <c r="B1" s="742" t="s">
        <v>801</v>
      </c>
      <c r="C1" s="742" t="s">
        <v>802</v>
      </c>
      <c r="D1" s="742" t="s">
        <v>803</v>
      </c>
      <c r="E1" s="742" t="s">
        <v>804</v>
      </c>
      <c r="F1" s="742" t="s">
        <v>805</v>
      </c>
      <c r="G1" s="742" t="s">
        <v>806</v>
      </c>
      <c r="H1" s="742" t="s">
        <v>809</v>
      </c>
      <c r="I1" s="742"/>
      <c r="J1" s="743" t="s">
        <v>475</v>
      </c>
      <c r="K1" s="743" t="s">
        <v>476</v>
      </c>
      <c r="L1" s="743" t="s">
        <v>477</v>
      </c>
      <c r="M1" s="743" t="s">
        <v>478</v>
      </c>
      <c r="N1" s="743" t="s">
        <v>479</v>
      </c>
      <c r="P1" s="739" t="s">
        <v>1</v>
      </c>
      <c r="Q1" s="743" t="s">
        <v>92</v>
      </c>
      <c r="R1" s="743" t="s">
        <v>480</v>
      </c>
      <c r="S1" s="743" t="s">
        <v>481</v>
      </c>
      <c r="U1" s="743" t="s">
        <v>482</v>
      </c>
      <c r="V1" s="743" t="s">
        <v>483</v>
      </c>
    </row>
    <row r="2" spans="1:22" ht="12.75">
      <c r="A2" s="739" t="s">
        <v>484</v>
      </c>
      <c r="B2" s="751"/>
      <c r="C2" s="751"/>
      <c r="D2" s="751"/>
      <c r="E2" s="751"/>
      <c r="F2" s="751"/>
      <c r="G2" s="751"/>
      <c r="H2" s="751"/>
      <c r="I2" s="748"/>
      <c r="J2" s="739" t="s">
        <v>1</v>
      </c>
      <c r="K2" s="747"/>
      <c r="L2" s="739" t="s">
        <v>1</v>
      </c>
      <c r="M2" s="747"/>
      <c r="N2" s="739" t="s">
        <v>1</v>
      </c>
      <c r="P2" s="739" t="s">
        <v>485</v>
      </c>
      <c r="R2"/>
      <c r="U2" s="739"/>
      <c r="V2" s="739"/>
    </row>
    <row r="3" spans="1:22" ht="11.25">
      <c r="A3" s="739" t="s">
        <v>486</v>
      </c>
      <c r="B3" s="748" t="s">
        <v>1</v>
      </c>
      <c r="C3" s="748"/>
      <c r="D3" s="748"/>
      <c r="E3" s="748"/>
      <c r="F3" s="748"/>
      <c r="G3" s="748"/>
      <c r="H3" s="748"/>
      <c r="I3" s="748"/>
      <c r="J3" s="739">
        <f aca="true" t="shared" si="0" ref="J3:J17">SUM(B3:I3)</f>
        <v>0</v>
      </c>
      <c r="K3" s="747">
        <v>0.75</v>
      </c>
      <c r="L3" s="739">
        <f aca="true" t="shared" si="1" ref="L3:L17">J3*K3</f>
        <v>0</v>
      </c>
      <c r="M3" s="747">
        <v>0.75</v>
      </c>
      <c r="N3" s="739">
        <f aca="true" t="shared" si="2" ref="N3:N17">J3*M3</f>
        <v>0</v>
      </c>
      <c r="P3" s="749">
        <v>150</v>
      </c>
      <c r="Q3" s="749">
        <f>J3+J15+J20+J27+J34</f>
        <v>0</v>
      </c>
      <c r="R3" s="747">
        <v>1.25</v>
      </c>
      <c r="S3" s="749">
        <f>Q3*R3</f>
        <v>0</v>
      </c>
      <c r="T3" s="750" t="s">
        <v>487</v>
      </c>
      <c r="U3" s="747">
        <v>0</v>
      </c>
      <c r="V3" s="745">
        <f>S3+U3</f>
        <v>0</v>
      </c>
    </row>
    <row r="4" spans="1:22" ht="11.25">
      <c r="A4" s="739">
        <v>175</v>
      </c>
      <c r="B4" s="748"/>
      <c r="C4" s="748"/>
      <c r="D4" s="748"/>
      <c r="E4" s="748"/>
      <c r="F4" s="748"/>
      <c r="G4" s="748"/>
      <c r="H4" s="748"/>
      <c r="I4" s="748"/>
      <c r="J4" s="739">
        <f t="shared" si="0"/>
        <v>0</v>
      </c>
      <c r="K4" s="747">
        <v>0.75</v>
      </c>
      <c r="L4" s="739">
        <f t="shared" si="1"/>
        <v>0</v>
      </c>
      <c r="M4" s="747">
        <v>0.75</v>
      </c>
      <c r="N4" s="739">
        <f t="shared" si="2"/>
        <v>0</v>
      </c>
      <c r="P4" s="749">
        <v>175</v>
      </c>
      <c r="Q4" s="749">
        <f>J4+J16+J21+J28+J35</f>
        <v>0</v>
      </c>
      <c r="R4" s="747">
        <v>1.25</v>
      </c>
      <c r="S4" s="749">
        <f aca="true" t="shared" si="3" ref="S4:S17">Q4*R4</f>
        <v>0</v>
      </c>
      <c r="T4" s="750" t="s">
        <v>487</v>
      </c>
      <c r="U4" s="747"/>
      <c r="V4" s="745">
        <f aca="true" t="shared" si="4" ref="V4:V19">S4+U4</f>
        <v>0</v>
      </c>
    </row>
    <row r="5" spans="1:22" ht="11.25">
      <c r="A5" s="739" t="s">
        <v>488</v>
      </c>
      <c r="B5" s="748"/>
      <c r="C5" s="748"/>
      <c r="D5" s="748"/>
      <c r="E5" s="748"/>
      <c r="F5" s="748"/>
      <c r="G5" s="748"/>
      <c r="H5" s="748"/>
      <c r="I5" s="748"/>
      <c r="J5" s="739">
        <f t="shared" si="0"/>
        <v>0</v>
      </c>
      <c r="K5" s="747">
        <v>0.75</v>
      </c>
      <c r="L5" s="739">
        <f t="shared" si="1"/>
        <v>0</v>
      </c>
      <c r="M5" s="747">
        <v>0.75</v>
      </c>
      <c r="N5" s="739">
        <f t="shared" si="2"/>
        <v>0</v>
      </c>
      <c r="P5" s="749">
        <v>200</v>
      </c>
      <c r="Q5" s="749">
        <f>J5+J17+J22+J29+J36</f>
        <v>0</v>
      </c>
      <c r="R5" s="747">
        <v>1</v>
      </c>
      <c r="S5" s="749">
        <f t="shared" si="3"/>
        <v>0</v>
      </c>
      <c r="T5" s="750" t="s">
        <v>487</v>
      </c>
      <c r="U5" s="747">
        <v>0</v>
      </c>
      <c r="V5" s="745">
        <f t="shared" si="4"/>
        <v>0</v>
      </c>
    </row>
    <row r="6" spans="1:22" ht="11.25">
      <c r="A6" s="739">
        <v>225</v>
      </c>
      <c r="B6" s="748"/>
      <c r="C6" s="748"/>
      <c r="D6" s="748"/>
      <c r="E6" s="748"/>
      <c r="F6" s="748"/>
      <c r="G6" s="748"/>
      <c r="H6" s="748"/>
      <c r="I6" s="748"/>
      <c r="J6" s="739">
        <f t="shared" si="0"/>
        <v>0</v>
      </c>
      <c r="K6" s="747">
        <v>0.75</v>
      </c>
      <c r="L6" s="739">
        <f t="shared" si="1"/>
        <v>0</v>
      </c>
      <c r="M6" s="747">
        <v>0.75</v>
      </c>
      <c r="N6" s="739">
        <f t="shared" si="2"/>
        <v>0</v>
      </c>
      <c r="P6" s="749">
        <v>225</v>
      </c>
      <c r="Q6" s="749">
        <f>J6+J23+J37</f>
        <v>0</v>
      </c>
      <c r="R6" s="747">
        <v>1.25</v>
      </c>
      <c r="S6" s="749">
        <f t="shared" si="3"/>
        <v>0</v>
      </c>
      <c r="T6" s="750" t="s">
        <v>487</v>
      </c>
      <c r="U6" s="747"/>
      <c r="V6" s="745">
        <f t="shared" si="4"/>
        <v>0</v>
      </c>
    </row>
    <row r="7" spans="1:22" ht="11.25">
      <c r="A7" s="739" t="s">
        <v>489</v>
      </c>
      <c r="B7" s="748"/>
      <c r="C7" s="748"/>
      <c r="D7" s="748"/>
      <c r="E7" s="748"/>
      <c r="F7" s="748"/>
      <c r="G7" s="748"/>
      <c r="H7" s="748"/>
      <c r="I7" s="748"/>
      <c r="J7" s="739">
        <f t="shared" si="0"/>
        <v>0</v>
      </c>
      <c r="K7" s="747">
        <v>0.75</v>
      </c>
      <c r="L7" s="739">
        <f t="shared" si="1"/>
        <v>0</v>
      </c>
      <c r="M7" s="747">
        <v>0.75</v>
      </c>
      <c r="N7" s="739">
        <f t="shared" si="2"/>
        <v>0</v>
      </c>
      <c r="P7" s="749">
        <v>250</v>
      </c>
      <c r="Q7" s="749">
        <f>J7+J24+J30+J38</f>
        <v>0</v>
      </c>
      <c r="R7" s="747">
        <v>1.25</v>
      </c>
      <c r="S7" s="749">
        <f t="shared" si="3"/>
        <v>0</v>
      </c>
      <c r="T7" s="750" t="s">
        <v>487</v>
      </c>
      <c r="U7" s="747">
        <v>0</v>
      </c>
      <c r="V7" s="745">
        <f t="shared" si="4"/>
        <v>0</v>
      </c>
    </row>
    <row r="8" spans="1:22" ht="11.25">
      <c r="A8" s="739" t="s">
        <v>490</v>
      </c>
      <c r="B8" s="748"/>
      <c r="C8" s="748"/>
      <c r="D8" s="748"/>
      <c r="E8" s="748"/>
      <c r="F8" s="748"/>
      <c r="G8" s="748"/>
      <c r="H8" s="748"/>
      <c r="I8" s="748"/>
      <c r="J8" s="739">
        <f t="shared" si="0"/>
        <v>0</v>
      </c>
      <c r="K8" s="747">
        <v>0.75</v>
      </c>
      <c r="L8" s="739">
        <f t="shared" si="1"/>
        <v>0</v>
      </c>
      <c r="M8" s="747">
        <v>0.75</v>
      </c>
      <c r="N8" s="739">
        <f t="shared" si="2"/>
        <v>0</v>
      </c>
      <c r="P8" s="749">
        <v>300</v>
      </c>
      <c r="Q8" s="749">
        <f>J8+J31+J39</f>
        <v>0</v>
      </c>
      <c r="R8" s="747">
        <v>1.25</v>
      </c>
      <c r="S8" s="749">
        <f t="shared" si="3"/>
        <v>0</v>
      </c>
      <c r="T8" s="750" t="s">
        <v>487</v>
      </c>
      <c r="U8" s="747"/>
      <c r="V8" s="745">
        <f t="shared" si="4"/>
        <v>0</v>
      </c>
    </row>
    <row r="9" spans="1:22" ht="11.25">
      <c r="A9" s="739" t="s">
        <v>491</v>
      </c>
      <c r="B9" s="748"/>
      <c r="C9" s="748"/>
      <c r="D9" s="748"/>
      <c r="E9" s="748"/>
      <c r="F9" s="748"/>
      <c r="G9" s="748"/>
      <c r="H9" s="748"/>
      <c r="I9" s="748"/>
      <c r="J9" s="739">
        <f t="shared" si="0"/>
        <v>0</v>
      </c>
      <c r="K9" s="747">
        <v>0.75</v>
      </c>
      <c r="L9" s="739">
        <f t="shared" si="1"/>
        <v>0</v>
      </c>
      <c r="M9" s="747">
        <v>0.75</v>
      </c>
      <c r="N9" s="739">
        <f t="shared" si="2"/>
        <v>0</v>
      </c>
      <c r="P9" s="749">
        <v>350</v>
      </c>
      <c r="Q9" s="749">
        <f>J9</f>
        <v>0</v>
      </c>
      <c r="R9" s="747">
        <v>1.25</v>
      </c>
      <c r="S9" s="749">
        <f t="shared" si="3"/>
        <v>0</v>
      </c>
      <c r="T9" s="750" t="s">
        <v>487</v>
      </c>
      <c r="U9" s="747"/>
      <c r="V9" s="745">
        <f t="shared" si="4"/>
        <v>0</v>
      </c>
    </row>
    <row r="10" spans="1:22" ht="11.25">
      <c r="A10" s="739" t="s">
        <v>492</v>
      </c>
      <c r="B10" s="748"/>
      <c r="C10" s="748"/>
      <c r="D10" s="748"/>
      <c r="E10" s="748"/>
      <c r="F10" s="748"/>
      <c r="G10" s="748"/>
      <c r="H10" s="748"/>
      <c r="I10" s="748"/>
      <c r="J10" s="739">
        <f t="shared" si="0"/>
        <v>0</v>
      </c>
      <c r="K10" s="747">
        <v>1</v>
      </c>
      <c r="L10" s="739">
        <f t="shared" si="1"/>
        <v>0</v>
      </c>
      <c r="M10" s="747">
        <v>0.75</v>
      </c>
      <c r="N10" s="739">
        <f t="shared" si="2"/>
        <v>0</v>
      </c>
      <c r="P10" s="749">
        <v>400</v>
      </c>
      <c r="Q10" s="749">
        <f>J10</f>
        <v>0</v>
      </c>
      <c r="R10" s="747">
        <v>1.25</v>
      </c>
      <c r="S10" s="749">
        <f t="shared" si="3"/>
        <v>0</v>
      </c>
      <c r="T10" s="750" t="s">
        <v>487</v>
      </c>
      <c r="U10" s="747">
        <v>0</v>
      </c>
      <c r="V10" s="745">
        <f t="shared" si="4"/>
        <v>0</v>
      </c>
    </row>
    <row r="11" spans="1:22" ht="11.25">
      <c r="A11" s="739" t="s">
        <v>493</v>
      </c>
      <c r="B11" s="748"/>
      <c r="C11" s="748"/>
      <c r="D11" s="748"/>
      <c r="E11" s="748"/>
      <c r="F11" s="748"/>
      <c r="G11" s="748"/>
      <c r="H11" s="748"/>
      <c r="I11" s="748"/>
      <c r="J11" s="739">
        <f t="shared" si="0"/>
        <v>0</v>
      </c>
      <c r="K11" s="747">
        <v>1</v>
      </c>
      <c r="L11" s="739">
        <f t="shared" si="1"/>
        <v>0</v>
      </c>
      <c r="M11" s="747">
        <v>0.75</v>
      </c>
      <c r="N11" s="739">
        <f t="shared" si="2"/>
        <v>0</v>
      </c>
      <c r="P11" s="749">
        <v>450</v>
      </c>
      <c r="Q11" s="749">
        <f>J11</f>
        <v>0</v>
      </c>
      <c r="R11" s="747">
        <v>1.25</v>
      </c>
      <c r="S11" s="749">
        <f t="shared" si="3"/>
        <v>0</v>
      </c>
      <c r="T11" s="750" t="s">
        <v>487</v>
      </c>
      <c r="U11" s="747">
        <v>0</v>
      </c>
      <c r="V11" s="745">
        <f t="shared" si="4"/>
        <v>0</v>
      </c>
    </row>
    <row r="12" spans="1:22" ht="11.25">
      <c r="A12" s="739">
        <v>500</v>
      </c>
      <c r="B12" s="748"/>
      <c r="C12" s="748"/>
      <c r="D12" s="748"/>
      <c r="E12" s="748"/>
      <c r="F12" s="748"/>
      <c r="G12" s="748"/>
      <c r="H12" s="748"/>
      <c r="I12" s="748"/>
      <c r="J12" s="739">
        <f t="shared" si="0"/>
        <v>0</v>
      </c>
      <c r="K12" s="747">
        <v>1</v>
      </c>
      <c r="L12" s="739">
        <f t="shared" si="1"/>
        <v>0</v>
      </c>
      <c r="M12" s="747">
        <v>0.75</v>
      </c>
      <c r="N12" s="739">
        <f t="shared" si="2"/>
        <v>0</v>
      </c>
      <c r="P12" s="749">
        <v>500</v>
      </c>
      <c r="Q12" s="749">
        <f>J12</f>
        <v>0</v>
      </c>
      <c r="R12" s="747">
        <v>1.25</v>
      </c>
      <c r="S12" s="749">
        <f t="shared" si="3"/>
        <v>0</v>
      </c>
      <c r="T12" s="750" t="s">
        <v>487</v>
      </c>
      <c r="U12" s="747"/>
      <c r="V12" s="745">
        <f t="shared" si="4"/>
        <v>0</v>
      </c>
    </row>
    <row r="13" spans="2:22" ht="11.25">
      <c r="B13" s="748"/>
      <c r="C13" s="748"/>
      <c r="D13" s="748"/>
      <c r="E13" s="748"/>
      <c r="F13" s="748"/>
      <c r="G13" s="748"/>
      <c r="H13" s="748"/>
      <c r="I13" s="750">
        <f>SUM(J3:J12)</f>
        <v>0</v>
      </c>
      <c r="J13" s="739" t="s">
        <v>1</v>
      </c>
      <c r="K13" s="747"/>
      <c r="L13" s="739" t="s">
        <v>1</v>
      </c>
      <c r="M13" s="747"/>
      <c r="N13" s="739" t="s">
        <v>1</v>
      </c>
      <c r="S13" s="679" t="s">
        <v>1</v>
      </c>
      <c r="U13" s="739"/>
      <c r="V13" s="745">
        <f>SUM(V3:V12)</f>
        <v>0</v>
      </c>
    </row>
    <row r="14" spans="1:22" ht="11.25">
      <c r="A14" s="739" t="s">
        <v>494</v>
      </c>
      <c r="B14" s="748"/>
      <c r="C14" s="748"/>
      <c r="D14" s="748"/>
      <c r="E14" s="748"/>
      <c r="F14" s="748"/>
      <c r="G14" s="748"/>
      <c r="H14" s="748"/>
      <c r="I14" s="748"/>
      <c r="J14" s="739" t="s">
        <v>1</v>
      </c>
      <c r="K14" s="747"/>
      <c r="L14" s="739" t="s">
        <v>1</v>
      </c>
      <c r="M14" s="747"/>
      <c r="N14" s="739" t="s">
        <v>1</v>
      </c>
      <c r="P14" s="679" t="s">
        <v>495</v>
      </c>
      <c r="S14" s="679" t="s">
        <v>1</v>
      </c>
      <c r="T14" s="739" t="s">
        <v>1</v>
      </c>
      <c r="U14" s="739"/>
      <c r="V14" s="745" t="s">
        <v>1</v>
      </c>
    </row>
    <row r="15" spans="1:22" ht="11.25">
      <c r="A15" s="739" t="s">
        <v>496</v>
      </c>
      <c r="B15" s="748" t="s">
        <v>1</v>
      </c>
      <c r="C15" s="748"/>
      <c r="D15" s="748"/>
      <c r="E15" s="748"/>
      <c r="F15" s="748"/>
      <c r="G15" s="748"/>
      <c r="H15" s="748"/>
      <c r="I15" s="748"/>
      <c r="J15" s="739">
        <f t="shared" si="0"/>
        <v>0</v>
      </c>
      <c r="K15" s="747">
        <v>0.5</v>
      </c>
      <c r="L15" s="739">
        <f t="shared" si="1"/>
        <v>0</v>
      </c>
      <c r="M15" s="747">
        <v>0.5</v>
      </c>
      <c r="N15" s="739">
        <f t="shared" si="2"/>
        <v>0</v>
      </c>
      <c r="P15" s="739">
        <v>150</v>
      </c>
      <c r="Q15" s="739">
        <f aca="true" t="shared" si="5" ref="Q15:Q24">J48</f>
        <v>0</v>
      </c>
      <c r="R15" s="747">
        <v>1</v>
      </c>
      <c r="S15" s="739">
        <f t="shared" si="3"/>
        <v>0</v>
      </c>
      <c r="T15" s="739" t="s">
        <v>497</v>
      </c>
      <c r="U15" s="747">
        <v>0</v>
      </c>
      <c r="V15" s="745">
        <f t="shared" si="4"/>
        <v>0</v>
      </c>
    </row>
    <row r="16" spans="1:22" ht="11.25">
      <c r="A16" s="739" t="s">
        <v>498</v>
      </c>
      <c r="B16" s="748"/>
      <c r="C16" s="748"/>
      <c r="D16" s="748"/>
      <c r="E16" s="748"/>
      <c r="F16" s="748"/>
      <c r="G16" s="748"/>
      <c r="H16" s="748"/>
      <c r="I16" s="748"/>
      <c r="J16" s="739">
        <f t="shared" si="0"/>
        <v>0</v>
      </c>
      <c r="K16" s="747">
        <v>0.5</v>
      </c>
      <c r="L16" s="739">
        <f t="shared" si="1"/>
        <v>0</v>
      </c>
      <c r="M16" s="747">
        <v>0.5</v>
      </c>
      <c r="N16" s="739">
        <f t="shared" si="2"/>
        <v>0</v>
      </c>
      <c r="P16" s="739">
        <v>175</v>
      </c>
      <c r="Q16" s="739">
        <f t="shared" si="5"/>
        <v>0</v>
      </c>
      <c r="R16" s="747">
        <v>1</v>
      </c>
      <c r="S16" s="739">
        <f t="shared" si="3"/>
        <v>0</v>
      </c>
      <c r="T16" s="739" t="s">
        <v>497</v>
      </c>
      <c r="U16" s="747">
        <v>0</v>
      </c>
      <c r="V16" s="745">
        <f t="shared" si="4"/>
        <v>0</v>
      </c>
    </row>
    <row r="17" spans="1:22" ht="11.25">
      <c r="A17" s="739" t="s">
        <v>499</v>
      </c>
      <c r="B17" s="748"/>
      <c r="C17" s="748"/>
      <c r="D17" s="748"/>
      <c r="E17" s="748"/>
      <c r="F17" s="748"/>
      <c r="G17" s="748"/>
      <c r="H17" s="748"/>
      <c r="I17" s="748"/>
      <c r="J17" s="739">
        <f t="shared" si="0"/>
        <v>0</v>
      </c>
      <c r="K17" s="747">
        <v>0.5</v>
      </c>
      <c r="L17" s="739">
        <f t="shared" si="1"/>
        <v>0</v>
      </c>
      <c r="M17" s="747">
        <v>0.5</v>
      </c>
      <c r="N17" s="739">
        <f t="shared" si="2"/>
        <v>0</v>
      </c>
      <c r="P17" s="739">
        <v>200</v>
      </c>
      <c r="Q17" s="739">
        <f t="shared" si="5"/>
        <v>0</v>
      </c>
      <c r="R17" s="747">
        <v>1</v>
      </c>
      <c r="S17" s="739">
        <f t="shared" si="3"/>
        <v>0</v>
      </c>
      <c r="T17" s="739" t="s">
        <v>497</v>
      </c>
      <c r="U17" s="747">
        <v>0</v>
      </c>
      <c r="V17" s="745">
        <f t="shared" si="4"/>
        <v>0</v>
      </c>
    </row>
    <row r="18" spans="1:22" ht="12.75">
      <c r="A18"/>
      <c r="B18" s="748"/>
      <c r="C18" s="748"/>
      <c r="D18" s="748"/>
      <c r="E18" s="748"/>
      <c r="F18" s="748"/>
      <c r="G18" s="748"/>
      <c r="H18" s="748"/>
      <c r="I18" s="750">
        <f>SUM(J15:J17)</f>
        <v>0</v>
      </c>
      <c r="K18" s="747"/>
      <c r="M18" s="747"/>
      <c r="P18" s="739">
        <v>225</v>
      </c>
      <c r="Q18" s="739">
        <f t="shared" si="5"/>
        <v>0</v>
      </c>
      <c r="R18" s="747">
        <v>1</v>
      </c>
      <c r="S18" s="739">
        <f aca="true" t="shared" si="6" ref="S18:S24">Q18*R18</f>
        <v>0</v>
      </c>
      <c r="T18" s="739" t="s">
        <v>497</v>
      </c>
      <c r="U18" s="747">
        <v>0</v>
      </c>
      <c r="V18" s="745">
        <f t="shared" si="4"/>
        <v>0</v>
      </c>
    </row>
    <row r="19" spans="1:22" ht="11.25">
      <c r="A19" s="739" t="s">
        <v>500</v>
      </c>
      <c r="B19" s="748"/>
      <c r="C19" s="748"/>
      <c r="D19" s="748"/>
      <c r="E19" s="748"/>
      <c r="F19" s="748"/>
      <c r="G19" s="748"/>
      <c r="H19" s="748"/>
      <c r="I19" s="748"/>
      <c r="J19" s="739" t="s">
        <v>1</v>
      </c>
      <c r="K19" s="747" t="s">
        <v>1</v>
      </c>
      <c r="L19" s="739" t="s">
        <v>1</v>
      </c>
      <c r="M19" s="747"/>
      <c r="N19" s="739" t="s">
        <v>1</v>
      </c>
      <c r="P19" s="739">
        <v>250</v>
      </c>
      <c r="Q19" s="739">
        <f t="shared" si="5"/>
        <v>0</v>
      </c>
      <c r="R19" s="747">
        <v>1</v>
      </c>
      <c r="S19" s="739">
        <f t="shared" si="6"/>
        <v>0</v>
      </c>
      <c r="T19" s="739" t="s">
        <v>497</v>
      </c>
      <c r="U19" s="747">
        <v>0</v>
      </c>
      <c r="V19" s="745">
        <f t="shared" si="4"/>
        <v>0</v>
      </c>
    </row>
    <row r="20" spans="1:22" ht="11.25">
      <c r="A20" s="739" t="s">
        <v>496</v>
      </c>
      <c r="B20" s="748" t="s">
        <v>1</v>
      </c>
      <c r="C20" s="748"/>
      <c r="D20" s="748"/>
      <c r="E20" s="748"/>
      <c r="F20" s="748"/>
      <c r="G20" s="748"/>
      <c r="H20" s="748"/>
      <c r="I20" s="748"/>
      <c r="J20" s="739">
        <f aca="true" t="shared" si="7" ref="J20:J37">SUM(B20:I20)</f>
        <v>0</v>
      </c>
      <c r="K20" s="747">
        <v>0.5</v>
      </c>
      <c r="L20" s="739">
        <f aca="true" t="shared" si="8" ref="L20:L37">J20*K20</f>
        <v>0</v>
      </c>
      <c r="M20" s="747">
        <v>0.5</v>
      </c>
      <c r="N20" s="739">
        <f aca="true" t="shared" si="9" ref="N20:N37">J20*M20</f>
        <v>0</v>
      </c>
      <c r="P20" s="739">
        <v>300</v>
      </c>
      <c r="Q20" s="739">
        <f t="shared" si="5"/>
        <v>0</v>
      </c>
      <c r="R20" s="747">
        <v>1</v>
      </c>
      <c r="S20" s="739">
        <f t="shared" si="6"/>
        <v>0</v>
      </c>
      <c r="T20" s="739" t="s">
        <v>497</v>
      </c>
      <c r="U20" s="747">
        <v>0</v>
      </c>
      <c r="V20" s="745">
        <f>S20+U20</f>
        <v>0</v>
      </c>
    </row>
    <row r="21" spans="1:22" ht="11.25">
      <c r="A21" s="739" t="s">
        <v>498</v>
      </c>
      <c r="B21" s="748"/>
      <c r="C21" s="748"/>
      <c r="D21" s="748"/>
      <c r="E21" s="748"/>
      <c r="F21" s="748"/>
      <c r="G21" s="748"/>
      <c r="H21" s="748"/>
      <c r="I21" s="748"/>
      <c r="J21" s="739">
        <f t="shared" si="7"/>
        <v>0</v>
      </c>
      <c r="K21" s="747">
        <v>0.5</v>
      </c>
      <c r="L21" s="739">
        <f t="shared" si="8"/>
        <v>0</v>
      </c>
      <c r="M21" s="747">
        <v>0.5</v>
      </c>
      <c r="N21" s="739">
        <f t="shared" si="9"/>
        <v>0</v>
      </c>
      <c r="P21" s="739">
        <v>350</v>
      </c>
      <c r="Q21" s="739">
        <f t="shared" si="5"/>
        <v>0</v>
      </c>
      <c r="R21" s="747">
        <v>1</v>
      </c>
      <c r="S21" s="739">
        <f t="shared" si="6"/>
        <v>0</v>
      </c>
      <c r="T21" s="739" t="s">
        <v>497</v>
      </c>
      <c r="U21" s="747">
        <v>0</v>
      </c>
      <c r="V21" s="745">
        <f>S21+U21</f>
        <v>0</v>
      </c>
    </row>
    <row r="22" spans="1:22" ht="11.25">
      <c r="A22" s="739" t="s">
        <v>499</v>
      </c>
      <c r="B22" s="748"/>
      <c r="C22" s="748"/>
      <c r="D22" s="748"/>
      <c r="E22" s="748"/>
      <c r="F22" s="748"/>
      <c r="G22" s="748"/>
      <c r="H22" s="748"/>
      <c r="I22" s="748"/>
      <c r="J22" s="739">
        <f t="shared" si="7"/>
        <v>0</v>
      </c>
      <c r="K22" s="747">
        <v>0.5</v>
      </c>
      <c r="L22" s="739">
        <f t="shared" si="8"/>
        <v>0</v>
      </c>
      <c r="M22" s="747">
        <v>0.5</v>
      </c>
      <c r="N22" s="739">
        <f t="shared" si="9"/>
        <v>0</v>
      </c>
      <c r="P22" s="739">
        <v>400</v>
      </c>
      <c r="Q22" s="739">
        <f t="shared" si="5"/>
        <v>0</v>
      </c>
      <c r="R22" s="747">
        <v>1</v>
      </c>
      <c r="S22" s="739">
        <f t="shared" si="6"/>
        <v>0</v>
      </c>
      <c r="T22" s="739" t="s">
        <v>497</v>
      </c>
      <c r="U22" s="747">
        <v>0</v>
      </c>
      <c r="V22" s="745">
        <f>S22+U22</f>
        <v>0</v>
      </c>
    </row>
    <row r="23" spans="1:22" ht="11.25">
      <c r="A23" s="739" t="s">
        <v>501</v>
      </c>
      <c r="B23" s="748" t="s">
        <v>1</v>
      </c>
      <c r="C23" s="748"/>
      <c r="D23" s="748"/>
      <c r="E23" s="748"/>
      <c r="F23" s="748"/>
      <c r="G23" s="748"/>
      <c r="H23" s="748"/>
      <c r="I23" s="748"/>
      <c r="J23" s="739">
        <f t="shared" si="7"/>
        <v>0</v>
      </c>
      <c r="K23" s="747">
        <v>0.5</v>
      </c>
      <c r="L23" s="739">
        <f t="shared" si="8"/>
        <v>0</v>
      </c>
      <c r="M23" s="747">
        <v>0.5</v>
      </c>
      <c r="N23" s="739">
        <f t="shared" si="9"/>
        <v>0</v>
      </c>
      <c r="P23" s="739">
        <v>450</v>
      </c>
      <c r="Q23" s="739">
        <f t="shared" si="5"/>
        <v>0</v>
      </c>
      <c r="R23" s="747">
        <v>1</v>
      </c>
      <c r="S23" s="739">
        <f t="shared" si="6"/>
        <v>0</v>
      </c>
      <c r="T23" s="739" t="s">
        <v>497</v>
      </c>
      <c r="U23" s="747">
        <v>0</v>
      </c>
      <c r="V23" s="745">
        <f>S23+U23</f>
        <v>0</v>
      </c>
    </row>
    <row r="24" spans="1:22" ht="11.25">
      <c r="A24" s="739" t="s">
        <v>502</v>
      </c>
      <c r="B24" s="748" t="s">
        <v>1</v>
      </c>
      <c r="C24" s="748"/>
      <c r="D24" s="748"/>
      <c r="E24" s="748"/>
      <c r="F24" s="748"/>
      <c r="G24" s="748"/>
      <c r="H24" s="748"/>
      <c r="I24" s="748"/>
      <c r="J24" s="739">
        <f t="shared" si="7"/>
        <v>0</v>
      </c>
      <c r="K24" s="747">
        <v>0.5</v>
      </c>
      <c r="L24" s="739">
        <f t="shared" si="8"/>
        <v>0</v>
      </c>
      <c r="M24" s="747">
        <v>0.5</v>
      </c>
      <c r="N24" s="739">
        <f t="shared" si="9"/>
        <v>0</v>
      </c>
      <c r="P24" s="739">
        <v>500</v>
      </c>
      <c r="Q24" s="739">
        <f t="shared" si="5"/>
        <v>0</v>
      </c>
      <c r="R24" s="747">
        <v>1</v>
      </c>
      <c r="S24" s="739">
        <f t="shared" si="6"/>
        <v>0</v>
      </c>
      <c r="T24" s="739" t="s">
        <v>497</v>
      </c>
      <c r="U24" s="747">
        <v>0</v>
      </c>
      <c r="V24" s="745">
        <f>S24+U24</f>
        <v>0</v>
      </c>
    </row>
    <row r="25" spans="2:22" ht="12.75">
      <c r="B25" s="748"/>
      <c r="C25" s="748"/>
      <c r="D25" s="748"/>
      <c r="E25" s="748"/>
      <c r="F25" s="748"/>
      <c r="G25" s="748"/>
      <c r="H25" s="748"/>
      <c r="I25" s="750">
        <f>SUM(J20:J24)</f>
        <v>0</v>
      </c>
      <c r="J25" s="739" t="s">
        <v>1</v>
      </c>
      <c r="K25" s="747" t="s">
        <v>1</v>
      </c>
      <c r="L25" s="739" t="s">
        <v>1</v>
      </c>
      <c r="M25" s="747"/>
      <c r="N25" s="739" t="s">
        <v>1</v>
      </c>
      <c r="P25"/>
      <c r="Q25"/>
      <c r="R25"/>
      <c r="S25"/>
      <c r="T25"/>
      <c r="V25" s="745">
        <f>SUM(V15:V24)</f>
        <v>0</v>
      </c>
    </row>
    <row r="26" spans="1:16" ht="11.25">
      <c r="A26" s="739" t="s">
        <v>503</v>
      </c>
      <c r="B26" s="748"/>
      <c r="C26" s="748"/>
      <c r="D26" s="748"/>
      <c r="E26" s="748"/>
      <c r="F26" s="748"/>
      <c r="G26" s="748"/>
      <c r="H26" s="748"/>
      <c r="I26" s="748"/>
      <c r="J26" s="739" t="s">
        <v>1</v>
      </c>
      <c r="K26" s="747" t="s">
        <v>1</v>
      </c>
      <c r="L26" s="739" t="s">
        <v>1</v>
      </c>
      <c r="M26" s="747"/>
      <c r="N26" s="739" t="s">
        <v>1</v>
      </c>
      <c r="P26" s="739"/>
    </row>
    <row r="27" spans="1:18" ht="11.25">
      <c r="A27" s="739" t="s">
        <v>496</v>
      </c>
      <c r="B27" s="748" t="s">
        <v>1</v>
      </c>
      <c r="C27" s="748"/>
      <c r="D27" s="748"/>
      <c r="E27" s="748"/>
      <c r="F27" s="748"/>
      <c r="G27" s="748"/>
      <c r="H27" s="748"/>
      <c r="I27" s="748"/>
      <c r="J27" s="739">
        <f t="shared" si="7"/>
        <v>0</v>
      </c>
      <c r="K27" s="747">
        <v>0.5</v>
      </c>
      <c r="L27" s="739">
        <f t="shared" si="8"/>
        <v>0</v>
      </c>
      <c r="M27" s="747">
        <v>0.5</v>
      </c>
      <c r="N27" s="739">
        <f t="shared" si="9"/>
        <v>0</v>
      </c>
      <c r="P27" s="739" t="s">
        <v>504</v>
      </c>
      <c r="Q27" s="679" t="s">
        <v>505</v>
      </c>
      <c r="R27" s="679" t="s">
        <v>356</v>
      </c>
    </row>
    <row r="28" spans="1:18" ht="11.25">
      <c r="A28" s="739" t="s">
        <v>498</v>
      </c>
      <c r="B28" s="748"/>
      <c r="C28" s="748"/>
      <c r="D28" s="748"/>
      <c r="E28" s="748"/>
      <c r="F28" s="748"/>
      <c r="G28" s="748"/>
      <c r="H28" s="748"/>
      <c r="I28" s="748"/>
      <c r="J28" s="739">
        <f t="shared" si="7"/>
        <v>0</v>
      </c>
      <c r="K28" s="747">
        <v>0.5</v>
      </c>
      <c r="L28" s="739">
        <f t="shared" si="8"/>
        <v>0</v>
      </c>
      <c r="M28" s="747">
        <v>0.5</v>
      </c>
      <c r="N28" s="739">
        <f t="shared" si="9"/>
        <v>0</v>
      </c>
      <c r="P28" s="739">
        <v>150</v>
      </c>
      <c r="R28" s="679">
        <f aca="true" t="shared" si="10" ref="R28:R37">Q3+Q15+Q28</f>
        <v>0</v>
      </c>
    </row>
    <row r="29" spans="1:18" ht="11.25">
      <c r="A29" s="739" t="s">
        <v>499</v>
      </c>
      <c r="B29" s="748"/>
      <c r="C29" s="748"/>
      <c r="D29" s="748"/>
      <c r="E29" s="748"/>
      <c r="F29" s="748"/>
      <c r="G29" s="748"/>
      <c r="H29" s="748"/>
      <c r="I29" s="748"/>
      <c r="J29" s="739">
        <f t="shared" si="7"/>
        <v>0</v>
      </c>
      <c r="K29" s="747">
        <v>0.5</v>
      </c>
      <c r="L29" s="739">
        <f t="shared" si="8"/>
        <v>0</v>
      </c>
      <c r="M29" s="747">
        <v>0.5</v>
      </c>
      <c r="N29" s="739">
        <f t="shared" si="9"/>
        <v>0</v>
      </c>
      <c r="P29" s="739">
        <v>175</v>
      </c>
      <c r="R29" s="679">
        <f t="shared" si="10"/>
        <v>0</v>
      </c>
    </row>
    <row r="30" spans="1:18" ht="11.25">
      <c r="A30" s="739" t="s">
        <v>502</v>
      </c>
      <c r="B30" s="748" t="s">
        <v>1</v>
      </c>
      <c r="C30" s="748"/>
      <c r="D30" s="748"/>
      <c r="E30" s="748"/>
      <c r="F30" s="748"/>
      <c r="G30" s="748"/>
      <c r="H30" s="748"/>
      <c r="I30" s="748"/>
      <c r="J30" s="739">
        <f t="shared" si="7"/>
        <v>0</v>
      </c>
      <c r="K30" s="747">
        <v>0.75</v>
      </c>
      <c r="L30" s="739">
        <f t="shared" si="8"/>
        <v>0</v>
      </c>
      <c r="M30" s="747">
        <v>0.5</v>
      </c>
      <c r="N30" s="739">
        <f t="shared" si="9"/>
        <v>0</v>
      </c>
      <c r="P30" s="739">
        <v>200</v>
      </c>
      <c r="R30" s="679">
        <f t="shared" si="10"/>
        <v>0</v>
      </c>
    </row>
    <row r="31" spans="1:18" ht="11.25">
      <c r="A31" s="739" t="s">
        <v>832</v>
      </c>
      <c r="B31" s="748" t="s">
        <v>1</v>
      </c>
      <c r="C31" s="748"/>
      <c r="D31" s="748"/>
      <c r="E31" s="748"/>
      <c r="F31" s="748"/>
      <c r="G31" s="748"/>
      <c r="H31" s="748"/>
      <c r="I31" s="748"/>
      <c r="J31" s="739">
        <f t="shared" si="7"/>
        <v>0</v>
      </c>
      <c r="K31" s="747">
        <v>0.5</v>
      </c>
      <c r="L31" s="739">
        <f t="shared" si="8"/>
        <v>0</v>
      </c>
      <c r="M31" s="747">
        <v>0.5</v>
      </c>
      <c r="N31" s="739">
        <f t="shared" si="9"/>
        <v>0</v>
      </c>
      <c r="P31" s="739">
        <v>225</v>
      </c>
      <c r="R31" s="679">
        <f t="shared" si="10"/>
        <v>0</v>
      </c>
    </row>
    <row r="32" spans="2:18" ht="11.25">
      <c r="B32" s="748"/>
      <c r="C32" s="748"/>
      <c r="D32" s="748"/>
      <c r="E32" s="748"/>
      <c r="F32" s="748"/>
      <c r="G32" s="748"/>
      <c r="H32" s="748"/>
      <c r="I32" s="750">
        <f>SUM(J27:J29)</f>
        <v>0</v>
      </c>
      <c r="J32" s="739" t="s">
        <v>1</v>
      </c>
      <c r="K32" s="747"/>
      <c r="L32" s="739" t="s">
        <v>1</v>
      </c>
      <c r="M32" s="747" t="s">
        <v>1</v>
      </c>
      <c r="N32" s="739" t="s">
        <v>1</v>
      </c>
      <c r="P32" s="739">
        <v>250</v>
      </c>
      <c r="R32" s="679">
        <f t="shared" si="10"/>
        <v>0</v>
      </c>
    </row>
    <row r="33" spans="1:18" ht="11.25">
      <c r="A33" s="739" t="s">
        <v>506</v>
      </c>
      <c r="B33" s="748"/>
      <c r="C33" s="748"/>
      <c r="D33" s="748"/>
      <c r="E33" s="748"/>
      <c r="F33" s="748"/>
      <c r="G33" s="748"/>
      <c r="H33" s="748"/>
      <c r="I33" s="748"/>
      <c r="J33" s="739" t="s">
        <v>1</v>
      </c>
      <c r="K33" s="747"/>
      <c r="L33" s="739" t="s">
        <v>1</v>
      </c>
      <c r="M33" s="747" t="s">
        <v>1</v>
      </c>
      <c r="N33" s="739" t="s">
        <v>1</v>
      </c>
      <c r="P33" s="739">
        <v>300</v>
      </c>
      <c r="R33" s="679">
        <f t="shared" si="10"/>
        <v>0</v>
      </c>
    </row>
    <row r="34" spans="1:18" ht="11.25">
      <c r="A34" s="739" t="s">
        <v>507</v>
      </c>
      <c r="B34" s="748" t="s">
        <v>1</v>
      </c>
      <c r="C34" s="748"/>
      <c r="D34" s="748"/>
      <c r="E34" s="748"/>
      <c r="F34" s="748"/>
      <c r="G34" s="748"/>
      <c r="H34" s="748"/>
      <c r="I34" s="748"/>
      <c r="J34" s="739">
        <f t="shared" si="7"/>
        <v>0</v>
      </c>
      <c r="K34" s="747">
        <v>1</v>
      </c>
      <c r="L34" s="739">
        <f t="shared" si="8"/>
        <v>0</v>
      </c>
      <c r="M34" s="747">
        <v>0.5</v>
      </c>
      <c r="N34" s="739">
        <f t="shared" si="9"/>
        <v>0</v>
      </c>
      <c r="P34" s="739">
        <v>350</v>
      </c>
      <c r="R34" s="679">
        <f t="shared" si="10"/>
        <v>0</v>
      </c>
    </row>
    <row r="35" spans="1:18" ht="11.25">
      <c r="A35" s="739" t="s">
        <v>498</v>
      </c>
      <c r="B35" s="748"/>
      <c r="C35" s="748"/>
      <c r="D35" s="748"/>
      <c r="E35" s="748"/>
      <c r="F35" s="748"/>
      <c r="G35" s="748"/>
      <c r="H35" s="748"/>
      <c r="I35" s="748"/>
      <c r="J35" s="739">
        <f t="shared" si="7"/>
        <v>0</v>
      </c>
      <c r="K35" s="747">
        <v>1</v>
      </c>
      <c r="L35" s="739">
        <f t="shared" si="8"/>
        <v>0</v>
      </c>
      <c r="M35" s="747">
        <v>0.5</v>
      </c>
      <c r="N35" s="739">
        <f t="shared" si="9"/>
        <v>0</v>
      </c>
      <c r="P35" s="739">
        <v>400</v>
      </c>
      <c r="R35" s="679">
        <f t="shared" si="10"/>
        <v>0</v>
      </c>
    </row>
    <row r="36" spans="1:18" ht="11.25">
      <c r="A36" s="739" t="s">
        <v>499</v>
      </c>
      <c r="B36" s="748"/>
      <c r="C36" s="748"/>
      <c r="D36" s="748"/>
      <c r="E36" s="748"/>
      <c r="F36" s="748"/>
      <c r="G36" s="748"/>
      <c r="H36" s="748"/>
      <c r="I36" s="748"/>
      <c r="J36" s="739">
        <f t="shared" si="7"/>
        <v>0</v>
      </c>
      <c r="K36" s="747">
        <v>1</v>
      </c>
      <c r="L36" s="739">
        <f t="shared" si="8"/>
        <v>0</v>
      </c>
      <c r="M36" s="747">
        <v>0.5</v>
      </c>
      <c r="N36" s="739">
        <f t="shared" si="9"/>
        <v>0</v>
      </c>
      <c r="P36" s="739">
        <v>450</v>
      </c>
      <c r="R36" s="679">
        <f t="shared" si="10"/>
        <v>0</v>
      </c>
    </row>
    <row r="37" spans="1:18" ht="11.25">
      <c r="A37" s="739" t="s">
        <v>501</v>
      </c>
      <c r="B37" s="748"/>
      <c r="C37" s="748"/>
      <c r="D37" s="748"/>
      <c r="E37" s="748"/>
      <c r="F37" s="748"/>
      <c r="G37" s="748"/>
      <c r="H37" s="748"/>
      <c r="I37" s="748"/>
      <c r="J37" s="739">
        <f t="shared" si="7"/>
        <v>0</v>
      </c>
      <c r="K37" s="747">
        <v>1</v>
      </c>
      <c r="L37" s="739">
        <f t="shared" si="8"/>
        <v>0</v>
      </c>
      <c r="M37" s="747">
        <v>0.5</v>
      </c>
      <c r="N37" s="739">
        <f t="shared" si="9"/>
        <v>0</v>
      </c>
      <c r="P37" s="739">
        <v>500</v>
      </c>
      <c r="R37" s="679">
        <f t="shared" si="10"/>
        <v>0</v>
      </c>
    </row>
    <row r="38" spans="1:14" ht="11.25">
      <c r="A38" s="739" t="s">
        <v>502</v>
      </c>
      <c r="B38" s="748" t="s">
        <v>1</v>
      </c>
      <c r="C38" s="748"/>
      <c r="D38" s="748"/>
      <c r="E38" s="748"/>
      <c r="F38" s="748"/>
      <c r="G38" s="748"/>
      <c r="H38" s="748"/>
      <c r="I38" s="748"/>
      <c r="J38" s="739">
        <f aca="true" t="shared" si="11" ref="J38:J45">SUM(B38:I38)</f>
        <v>0</v>
      </c>
      <c r="K38" s="747">
        <v>1</v>
      </c>
      <c r="L38" s="739">
        <f aca="true" t="shared" si="12" ref="L38:L45">J38*K38</f>
        <v>0</v>
      </c>
      <c r="M38" s="747">
        <v>0.5</v>
      </c>
      <c r="N38" s="739">
        <f aca="true" t="shared" si="13" ref="N38:N45">J38*M38</f>
        <v>0</v>
      </c>
    </row>
    <row r="39" spans="1:14" ht="11.25">
      <c r="A39" s="739" t="s">
        <v>832</v>
      </c>
      <c r="B39" s="748" t="s">
        <v>1</v>
      </c>
      <c r="C39" s="748"/>
      <c r="D39" s="748"/>
      <c r="E39" s="748"/>
      <c r="F39" s="748"/>
      <c r="G39" s="748"/>
      <c r="H39" s="748"/>
      <c r="I39" s="748"/>
      <c r="J39" s="739">
        <f t="shared" si="11"/>
        <v>0</v>
      </c>
      <c r="K39" s="747">
        <v>1</v>
      </c>
      <c r="L39" s="739">
        <f t="shared" si="12"/>
        <v>0</v>
      </c>
      <c r="M39" s="747">
        <v>0.5</v>
      </c>
      <c r="N39" s="739">
        <f t="shared" si="13"/>
        <v>0</v>
      </c>
    </row>
    <row r="40" spans="2:14" ht="11.25">
      <c r="B40" s="748"/>
      <c r="C40" s="748"/>
      <c r="D40" s="748"/>
      <c r="E40" s="748"/>
      <c r="F40" s="748"/>
      <c r="G40" s="748"/>
      <c r="H40" s="748"/>
      <c r="I40" s="750">
        <f>SUM(J34:J38)</f>
        <v>0</v>
      </c>
      <c r="J40" s="739" t="s">
        <v>1</v>
      </c>
      <c r="K40" s="747"/>
      <c r="L40" s="739" t="s">
        <v>1</v>
      </c>
      <c r="M40" s="747"/>
      <c r="N40" s="739" t="s">
        <v>1</v>
      </c>
    </row>
    <row r="41" spans="1:16" ht="11.25">
      <c r="A41" s="739" t="s">
        <v>508</v>
      </c>
      <c r="B41" s="748"/>
      <c r="C41" s="748"/>
      <c r="D41" s="748"/>
      <c r="E41" s="748"/>
      <c r="F41" s="748"/>
      <c r="G41" s="748"/>
      <c r="H41" s="748"/>
      <c r="I41" s="748"/>
      <c r="J41" s="739" t="s">
        <v>1</v>
      </c>
      <c r="K41" s="747"/>
      <c r="L41" s="739" t="s">
        <v>1</v>
      </c>
      <c r="M41" s="747"/>
      <c r="N41" s="739" t="s">
        <v>1</v>
      </c>
      <c r="P41" s="739"/>
    </row>
    <row r="42" spans="1:16" ht="11.25">
      <c r="A42" s="739" t="s">
        <v>509</v>
      </c>
      <c r="B42" s="748" t="s">
        <v>1</v>
      </c>
      <c r="C42" s="748"/>
      <c r="D42" s="748"/>
      <c r="E42" s="748"/>
      <c r="F42" s="748"/>
      <c r="G42" s="748"/>
      <c r="H42" s="748"/>
      <c r="I42" s="748"/>
      <c r="J42" s="739">
        <f t="shared" si="11"/>
        <v>0</v>
      </c>
      <c r="K42" s="747">
        <v>1.25</v>
      </c>
      <c r="L42" s="739">
        <f t="shared" si="12"/>
        <v>0</v>
      </c>
      <c r="M42" s="747"/>
      <c r="N42" s="739">
        <f t="shared" si="13"/>
        <v>0</v>
      </c>
      <c r="P42" s="739"/>
    </row>
    <row r="43" spans="1:16" ht="11.25">
      <c r="A43" s="739" t="s">
        <v>510</v>
      </c>
      <c r="B43" s="748"/>
      <c r="C43" s="748"/>
      <c r="D43" s="748"/>
      <c r="E43" s="748"/>
      <c r="F43" s="748"/>
      <c r="G43" s="748"/>
      <c r="H43" s="748"/>
      <c r="I43" s="748"/>
      <c r="J43" s="739">
        <f t="shared" si="11"/>
        <v>0</v>
      </c>
      <c r="K43" s="747">
        <v>1.25</v>
      </c>
      <c r="L43" s="739">
        <f t="shared" si="12"/>
        <v>0</v>
      </c>
      <c r="M43" s="747"/>
      <c r="N43" s="739">
        <f t="shared" si="13"/>
        <v>0</v>
      </c>
      <c r="P43" s="739"/>
    </row>
    <row r="44" spans="1:16" ht="11.25">
      <c r="A44" s="739" t="s">
        <v>511</v>
      </c>
      <c r="B44" s="748"/>
      <c r="C44" s="748"/>
      <c r="D44" s="748"/>
      <c r="E44" s="748"/>
      <c r="F44" s="748"/>
      <c r="G44" s="748"/>
      <c r="H44" s="748"/>
      <c r="I44" s="748"/>
      <c r="J44" s="739">
        <f t="shared" si="11"/>
        <v>0</v>
      </c>
      <c r="K44" s="747">
        <v>1.25</v>
      </c>
      <c r="L44" s="739">
        <f t="shared" si="12"/>
        <v>0</v>
      </c>
      <c r="M44" s="747"/>
      <c r="N44" s="739">
        <f t="shared" si="13"/>
        <v>0</v>
      </c>
      <c r="P44" s="739"/>
    </row>
    <row r="45" spans="1:16" ht="11.25">
      <c r="A45" s="739" t="s">
        <v>512</v>
      </c>
      <c r="B45" s="748"/>
      <c r="C45" s="748"/>
      <c r="D45" s="748"/>
      <c r="E45" s="748"/>
      <c r="F45" s="748"/>
      <c r="G45" s="748"/>
      <c r="H45" s="748"/>
      <c r="I45" s="748"/>
      <c r="J45" s="739">
        <f t="shared" si="11"/>
        <v>0</v>
      </c>
      <c r="K45" s="747">
        <v>1.25</v>
      </c>
      <c r="L45" s="739">
        <f t="shared" si="12"/>
        <v>0</v>
      </c>
      <c r="M45" s="747"/>
      <c r="N45" s="739">
        <f t="shared" si="13"/>
        <v>0</v>
      </c>
      <c r="P45" s="739"/>
    </row>
    <row r="46" spans="2:16" ht="11.25">
      <c r="B46" s="748"/>
      <c r="C46" s="748"/>
      <c r="D46" s="748"/>
      <c r="E46" s="748"/>
      <c r="F46" s="748"/>
      <c r="G46" s="748"/>
      <c r="H46" s="748"/>
      <c r="I46" s="750">
        <f>SUM(J42:J45)</f>
        <v>0</v>
      </c>
      <c r="K46" s="747"/>
      <c r="M46" s="747"/>
      <c r="P46" s="739"/>
    </row>
    <row r="47" spans="1:18" ht="11.25">
      <c r="A47" s="744" t="s">
        <v>513</v>
      </c>
      <c r="B47" s="748"/>
      <c r="C47" s="748"/>
      <c r="D47" s="748"/>
      <c r="E47" s="748"/>
      <c r="F47" s="748"/>
      <c r="G47" s="748"/>
      <c r="H47" s="748"/>
      <c r="I47" s="748"/>
      <c r="J47" s="739" t="s">
        <v>1</v>
      </c>
      <c r="K47" s="747"/>
      <c r="L47" s="739" t="s">
        <v>1</v>
      </c>
      <c r="M47" s="747"/>
      <c r="N47" s="739" t="s">
        <v>1</v>
      </c>
      <c r="P47" s="739" t="s">
        <v>1</v>
      </c>
      <c r="Q47" s="679" t="s">
        <v>1</v>
      </c>
      <c r="R47" s="739" t="s">
        <v>514</v>
      </c>
    </row>
    <row r="48" spans="1:14" ht="11.25">
      <c r="A48" s="739">
        <v>150</v>
      </c>
      <c r="B48" s="748" t="s">
        <v>1</v>
      </c>
      <c r="C48" s="748"/>
      <c r="D48" s="748"/>
      <c r="E48" s="748"/>
      <c r="F48" s="748"/>
      <c r="G48" s="748"/>
      <c r="H48" s="748"/>
      <c r="I48" s="748"/>
      <c r="J48" s="739">
        <f aca="true" t="shared" si="14" ref="J48:J57">SUM(B48:I48)</f>
        <v>0</v>
      </c>
      <c r="K48" s="747">
        <v>0.5</v>
      </c>
      <c r="L48" s="739">
        <f aca="true" t="shared" si="15" ref="L48:L57">J48*K48</f>
        <v>0</v>
      </c>
      <c r="M48" s="747">
        <v>0.75</v>
      </c>
      <c r="N48" s="739">
        <f aca="true" t="shared" si="16" ref="N48:N57">J48*M48</f>
        <v>0</v>
      </c>
    </row>
    <row r="49" spans="1:14" ht="11.25">
      <c r="A49" s="739">
        <v>175</v>
      </c>
      <c r="B49" s="748"/>
      <c r="C49" s="748"/>
      <c r="D49" s="748"/>
      <c r="E49" s="748"/>
      <c r="F49" s="748"/>
      <c r="G49" s="748"/>
      <c r="H49" s="748"/>
      <c r="I49" s="748"/>
      <c r="J49" s="739">
        <f t="shared" si="14"/>
        <v>0</v>
      </c>
      <c r="K49" s="747"/>
      <c r="L49" s="739">
        <f t="shared" si="15"/>
        <v>0</v>
      </c>
      <c r="M49" s="747">
        <v>0.75</v>
      </c>
      <c r="N49" s="739">
        <f t="shared" si="16"/>
        <v>0</v>
      </c>
    </row>
    <row r="50" spans="1:18" ht="11.25">
      <c r="A50" s="739">
        <v>200</v>
      </c>
      <c r="B50" s="748" t="s">
        <v>1</v>
      </c>
      <c r="C50" s="748"/>
      <c r="D50" s="748"/>
      <c r="E50" s="748"/>
      <c r="F50" s="748"/>
      <c r="G50" s="748"/>
      <c r="H50" s="748"/>
      <c r="I50" s="748"/>
      <c r="J50" s="739">
        <f t="shared" si="14"/>
        <v>0</v>
      </c>
      <c r="K50" s="747"/>
      <c r="L50" s="739">
        <f t="shared" si="15"/>
        <v>0</v>
      </c>
      <c r="M50" s="747">
        <v>0.75</v>
      </c>
      <c r="N50" s="739">
        <f t="shared" si="16"/>
        <v>0</v>
      </c>
      <c r="R50" s="679" t="s">
        <v>1</v>
      </c>
    </row>
    <row r="51" spans="1:14" ht="11.25">
      <c r="A51" s="739">
        <v>225</v>
      </c>
      <c r="B51" s="748"/>
      <c r="C51" s="748"/>
      <c r="D51" s="748"/>
      <c r="E51" s="748"/>
      <c r="F51" s="748"/>
      <c r="G51" s="748"/>
      <c r="H51" s="748"/>
      <c r="I51" s="748"/>
      <c r="J51" s="739">
        <f t="shared" si="14"/>
        <v>0</v>
      </c>
      <c r="K51" s="747"/>
      <c r="L51" s="739">
        <f t="shared" si="15"/>
        <v>0</v>
      </c>
      <c r="M51" s="747">
        <v>0.75</v>
      </c>
      <c r="N51" s="739">
        <f t="shared" si="16"/>
        <v>0</v>
      </c>
    </row>
    <row r="52" spans="1:18" ht="11.25">
      <c r="A52" s="739">
        <v>250</v>
      </c>
      <c r="B52" s="748"/>
      <c r="C52" s="748"/>
      <c r="D52" s="748"/>
      <c r="E52" s="748"/>
      <c r="F52" s="748"/>
      <c r="G52" s="748"/>
      <c r="H52" s="748"/>
      <c r="I52" s="748"/>
      <c r="J52" s="739">
        <f t="shared" si="14"/>
        <v>0</v>
      </c>
      <c r="K52" s="747"/>
      <c r="L52" s="739">
        <f t="shared" si="15"/>
        <v>0</v>
      </c>
      <c r="M52" s="747">
        <v>0.75</v>
      </c>
      <c r="N52" s="739">
        <f t="shared" si="16"/>
        <v>0</v>
      </c>
      <c r="R52" s="679" t="s">
        <v>1</v>
      </c>
    </row>
    <row r="53" spans="1:18" ht="11.25">
      <c r="A53" s="739">
        <v>300</v>
      </c>
      <c r="B53" s="748" t="s">
        <v>1</v>
      </c>
      <c r="C53" s="748"/>
      <c r="D53" s="748"/>
      <c r="E53" s="748"/>
      <c r="F53" s="748"/>
      <c r="G53" s="748"/>
      <c r="H53" s="748"/>
      <c r="I53" s="748"/>
      <c r="J53" s="739">
        <f t="shared" si="14"/>
        <v>0</v>
      </c>
      <c r="K53" s="747"/>
      <c r="L53" s="739">
        <f t="shared" si="15"/>
        <v>0</v>
      </c>
      <c r="M53" s="747">
        <v>0.75</v>
      </c>
      <c r="N53" s="739">
        <f t="shared" si="16"/>
        <v>0</v>
      </c>
      <c r="R53" s="679" t="s">
        <v>1</v>
      </c>
    </row>
    <row r="54" spans="1:18" ht="11.25">
      <c r="A54" s="739">
        <v>350</v>
      </c>
      <c r="B54" s="748"/>
      <c r="C54" s="748"/>
      <c r="D54" s="748"/>
      <c r="E54" s="748"/>
      <c r="F54" s="748"/>
      <c r="G54" s="748"/>
      <c r="H54" s="748"/>
      <c r="I54" s="748"/>
      <c r="J54" s="739">
        <f t="shared" si="14"/>
        <v>0</v>
      </c>
      <c r="K54" s="747"/>
      <c r="L54" s="739">
        <f t="shared" si="15"/>
        <v>0</v>
      </c>
      <c r="M54" s="747">
        <v>0.75</v>
      </c>
      <c r="N54" s="739">
        <f t="shared" si="16"/>
        <v>0</v>
      </c>
      <c r="R54" s="679" t="s">
        <v>1</v>
      </c>
    </row>
    <row r="55" spans="1:14" ht="11.25">
      <c r="A55" s="739">
        <v>400</v>
      </c>
      <c r="B55" s="748"/>
      <c r="C55" s="748"/>
      <c r="D55" s="748"/>
      <c r="E55" s="748"/>
      <c r="F55" s="748"/>
      <c r="G55" s="748"/>
      <c r="H55" s="748"/>
      <c r="I55" s="748"/>
      <c r="J55" s="739">
        <f t="shared" si="14"/>
        <v>0</v>
      </c>
      <c r="K55" s="747"/>
      <c r="L55" s="739">
        <f t="shared" si="15"/>
        <v>0</v>
      </c>
      <c r="M55" s="747">
        <v>0.75</v>
      </c>
      <c r="N55" s="739">
        <f t="shared" si="16"/>
        <v>0</v>
      </c>
    </row>
    <row r="56" spans="1:14" ht="11.25">
      <c r="A56" s="739">
        <v>450</v>
      </c>
      <c r="B56" s="748"/>
      <c r="C56" s="748"/>
      <c r="D56" s="748"/>
      <c r="E56" s="748"/>
      <c r="F56" s="748"/>
      <c r="G56" s="748"/>
      <c r="H56" s="748"/>
      <c r="I56" s="748"/>
      <c r="J56" s="739">
        <f t="shared" si="14"/>
        <v>0</v>
      </c>
      <c r="K56" s="747"/>
      <c r="L56" s="739">
        <f t="shared" si="15"/>
        <v>0</v>
      </c>
      <c r="M56" s="747">
        <v>0.75</v>
      </c>
      <c r="N56" s="739">
        <f t="shared" si="16"/>
        <v>0</v>
      </c>
    </row>
    <row r="57" spans="1:14" ht="11.25">
      <c r="A57" s="739">
        <v>500</v>
      </c>
      <c r="B57" s="748"/>
      <c r="C57" s="748"/>
      <c r="D57" s="748"/>
      <c r="E57" s="748"/>
      <c r="F57" s="748"/>
      <c r="G57" s="748"/>
      <c r="H57" s="748"/>
      <c r="I57" s="748"/>
      <c r="J57" s="739">
        <f t="shared" si="14"/>
        <v>0</v>
      </c>
      <c r="K57" s="747"/>
      <c r="L57" s="739">
        <f t="shared" si="15"/>
        <v>0</v>
      </c>
      <c r="M57" s="747">
        <v>0.75</v>
      </c>
      <c r="N57" s="739">
        <f t="shared" si="16"/>
        <v>0</v>
      </c>
    </row>
    <row r="58" spans="2:14" ht="11.25">
      <c r="B58" s="748"/>
      <c r="C58" s="748"/>
      <c r="D58" s="748"/>
      <c r="E58" s="748"/>
      <c r="F58" s="748"/>
      <c r="G58" s="748"/>
      <c r="H58" s="748"/>
      <c r="I58" s="750">
        <f>SUM(J48:J57)</f>
        <v>0</v>
      </c>
      <c r="J58" s="739" t="s">
        <v>1</v>
      </c>
      <c r="K58" s="747"/>
      <c r="L58" s="739" t="s">
        <v>1</v>
      </c>
      <c r="M58" s="747"/>
      <c r="N58" s="739" t="s">
        <v>1</v>
      </c>
    </row>
    <row r="59" spans="1:14" ht="11.25">
      <c r="A59" s="679" t="s">
        <v>515</v>
      </c>
      <c r="B59" s="748"/>
      <c r="C59" s="748"/>
      <c r="D59" s="748"/>
      <c r="E59" s="748"/>
      <c r="F59" s="748"/>
      <c r="G59" s="748"/>
      <c r="H59" s="748"/>
      <c r="I59" s="748"/>
      <c r="J59" s="739" t="s">
        <v>1</v>
      </c>
      <c r="K59" s="747"/>
      <c r="L59" s="739" t="s">
        <v>1</v>
      </c>
      <c r="M59" s="747"/>
      <c r="N59" s="739" t="s">
        <v>1</v>
      </c>
    </row>
    <row r="60" spans="1:14" ht="11.25">
      <c r="A60" s="739" t="s">
        <v>516</v>
      </c>
      <c r="B60" s="748"/>
      <c r="C60" s="748"/>
      <c r="D60" s="748"/>
      <c r="E60" s="748"/>
      <c r="F60" s="748"/>
      <c r="G60" s="748"/>
      <c r="H60" s="748"/>
      <c r="I60" s="748"/>
      <c r="J60" s="739">
        <f aca="true" t="shared" si="17" ref="J60:J67">SUM(B60:I60)</f>
        <v>0</v>
      </c>
      <c r="K60" s="747"/>
      <c r="L60" s="739">
        <f aca="true" t="shared" si="18" ref="L60:L67">J60*K60</f>
        <v>0</v>
      </c>
      <c r="M60" s="747"/>
      <c r="N60" s="739">
        <f aca="true" t="shared" si="19" ref="N60:N67">J60*M60</f>
        <v>0</v>
      </c>
    </row>
    <row r="61" spans="1:14" ht="11.25">
      <c r="A61" s="739" t="s">
        <v>517</v>
      </c>
      <c r="B61" s="748"/>
      <c r="C61" s="748"/>
      <c r="D61" s="748"/>
      <c r="E61" s="748"/>
      <c r="F61" s="748"/>
      <c r="G61" s="748"/>
      <c r="H61" s="748"/>
      <c r="I61" s="748"/>
      <c r="J61" s="739">
        <f t="shared" si="17"/>
        <v>0</v>
      </c>
      <c r="K61" s="747"/>
      <c r="L61" s="739">
        <f t="shared" si="18"/>
        <v>0</v>
      </c>
      <c r="M61" s="747"/>
      <c r="N61" s="739">
        <f t="shared" si="19"/>
        <v>0</v>
      </c>
    </row>
    <row r="62" spans="2:14" ht="12.75">
      <c r="B62" s="748"/>
      <c r="C62" s="748"/>
      <c r="D62" s="748"/>
      <c r="E62" s="748"/>
      <c r="F62" s="748"/>
      <c r="G62" s="748"/>
      <c r="H62" s="748"/>
      <c r="I62"/>
      <c r="J62" s="739">
        <f t="shared" si="17"/>
        <v>0</v>
      </c>
      <c r="K62" s="747"/>
      <c r="L62" s="739">
        <f t="shared" si="18"/>
        <v>0</v>
      </c>
      <c r="M62" s="747"/>
      <c r="N62" s="739">
        <f t="shared" si="19"/>
        <v>0</v>
      </c>
    </row>
    <row r="63" spans="2:13" ht="11.25">
      <c r="B63" s="748"/>
      <c r="C63" s="748"/>
      <c r="D63" s="748"/>
      <c r="E63" s="748"/>
      <c r="F63" s="748"/>
      <c r="G63" s="748"/>
      <c r="H63" s="748"/>
      <c r="I63" s="750">
        <f>SUM(J60:J61)</f>
        <v>0</v>
      </c>
      <c r="K63" s="747"/>
      <c r="M63" s="747"/>
    </row>
    <row r="64" spans="1:14" ht="12.75">
      <c r="A64" t="s">
        <v>518</v>
      </c>
      <c r="B64" s="748"/>
      <c r="C64" s="748"/>
      <c r="D64" s="748"/>
      <c r="E64" s="748"/>
      <c r="F64" s="748"/>
      <c r="G64" s="748"/>
      <c r="H64" s="748"/>
      <c r="I64" s="748"/>
      <c r="J64" s="739" t="s">
        <v>1</v>
      </c>
      <c r="K64" s="747"/>
      <c r="L64" s="739" t="s">
        <v>1</v>
      </c>
      <c r="M64" s="747"/>
      <c r="N64" s="739" t="s">
        <v>1</v>
      </c>
    </row>
    <row r="65" spans="1:14" ht="11.25">
      <c r="A65" s="739" t="s">
        <v>517</v>
      </c>
      <c r="B65" s="748"/>
      <c r="C65" s="748"/>
      <c r="D65" s="748"/>
      <c r="E65" s="748"/>
      <c r="F65" s="748"/>
      <c r="G65" s="748"/>
      <c r="H65" s="748"/>
      <c r="I65" s="748"/>
      <c r="J65" s="739">
        <f t="shared" si="17"/>
        <v>0</v>
      </c>
      <c r="K65" s="747"/>
      <c r="L65" s="739">
        <f t="shared" si="18"/>
        <v>0</v>
      </c>
      <c r="M65" s="747"/>
      <c r="N65" s="739">
        <f t="shared" si="19"/>
        <v>0</v>
      </c>
    </row>
    <row r="66" spans="1:14" ht="11.25">
      <c r="A66" s="739" t="s">
        <v>519</v>
      </c>
      <c r="B66" s="748"/>
      <c r="C66" s="748"/>
      <c r="D66" s="748"/>
      <c r="E66" s="748"/>
      <c r="F66" s="748"/>
      <c r="G66" s="748"/>
      <c r="H66" s="748"/>
      <c r="I66" s="748"/>
      <c r="J66" s="739">
        <f t="shared" si="17"/>
        <v>0</v>
      </c>
      <c r="K66" s="747"/>
      <c r="L66" s="739">
        <f t="shared" si="18"/>
        <v>0</v>
      </c>
      <c r="M66" s="747"/>
      <c r="N66" s="739">
        <f t="shared" si="19"/>
        <v>0</v>
      </c>
    </row>
    <row r="67" spans="1:14" ht="12.75">
      <c r="A67"/>
      <c r="B67" s="748"/>
      <c r="C67" s="748"/>
      <c r="D67" s="748"/>
      <c r="E67" s="748"/>
      <c r="F67" s="748"/>
      <c r="G67" s="748"/>
      <c r="H67" s="748"/>
      <c r="I67" s="748"/>
      <c r="J67" s="739">
        <f t="shared" si="17"/>
        <v>0</v>
      </c>
      <c r="K67" s="747"/>
      <c r="L67" s="739">
        <f t="shared" si="18"/>
        <v>0</v>
      </c>
      <c r="M67" s="747"/>
      <c r="N67" s="739">
        <f t="shared" si="19"/>
        <v>0</v>
      </c>
    </row>
    <row r="68" spans="2:14" ht="11.25">
      <c r="B68" s="748"/>
      <c r="C68" s="748"/>
      <c r="D68" s="748"/>
      <c r="E68" s="748"/>
      <c r="F68" s="748"/>
      <c r="G68" s="748"/>
      <c r="H68" s="748"/>
      <c r="I68" s="748"/>
      <c r="J68" s="739">
        <f>SUM(B68:I68)</f>
        <v>0</v>
      </c>
      <c r="K68" s="747"/>
      <c r="L68" s="739">
        <f>J68*K68</f>
        <v>0</v>
      </c>
      <c r="M68" s="747"/>
      <c r="N68" s="739">
        <f>J68*M68</f>
        <v>0</v>
      </c>
    </row>
    <row r="69" spans="1:14" ht="12.75">
      <c r="A69"/>
      <c r="B69" s="748"/>
      <c r="C69" s="748"/>
      <c r="D69" s="748"/>
      <c r="E69" s="748"/>
      <c r="F69" s="748"/>
      <c r="G69" s="748"/>
      <c r="H69" s="748"/>
      <c r="I69" s="750">
        <f>SUM(J65:J68)</f>
        <v>0</v>
      </c>
      <c r="J69" s="739" t="s">
        <v>1</v>
      </c>
      <c r="K69" s="747"/>
      <c r="L69" s="739" t="s">
        <v>1</v>
      </c>
      <c r="M69" s="747"/>
      <c r="N69" s="739" t="s">
        <v>1</v>
      </c>
    </row>
    <row r="70" spans="1:13" ht="12.75">
      <c r="A70"/>
      <c r="B70" s="748"/>
      <c r="C70" s="748"/>
      <c r="D70" s="748"/>
      <c r="E70" s="748"/>
      <c r="F70" s="748"/>
      <c r="G70" s="748"/>
      <c r="H70" s="748"/>
      <c r="I70" s="750"/>
      <c r="K70" s="747"/>
      <c r="M70" s="747"/>
    </row>
    <row r="71" spans="1:14" ht="11.25">
      <c r="A71" s="739" t="s">
        <v>520</v>
      </c>
      <c r="B71" s="748"/>
      <c r="C71" s="748"/>
      <c r="D71" s="748"/>
      <c r="E71" s="748"/>
      <c r="F71" s="748"/>
      <c r="G71" s="748"/>
      <c r="H71" s="748"/>
      <c r="I71" s="748"/>
      <c r="J71" s="739">
        <f>SUM(B71:I71)</f>
        <v>0</v>
      </c>
      <c r="K71" s="747"/>
      <c r="L71" s="739">
        <f>J71*K71</f>
        <v>0</v>
      </c>
      <c r="M71" s="747">
        <v>0.75</v>
      </c>
      <c r="N71" s="739">
        <f>J71*M71</f>
        <v>0</v>
      </c>
    </row>
    <row r="72" spans="1:14" ht="11.25">
      <c r="A72" s="739" t="s">
        <v>808</v>
      </c>
      <c r="B72" s="748"/>
      <c r="C72" s="748"/>
      <c r="D72" s="748"/>
      <c r="E72" s="748"/>
      <c r="F72" s="748"/>
      <c r="G72" s="748"/>
      <c r="H72" s="748"/>
      <c r="I72" s="748"/>
      <c r="J72" s="739">
        <f>SUM(B72:I72)</f>
        <v>0</v>
      </c>
      <c r="K72" s="747">
        <v>2</v>
      </c>
      <c r="L72" s="739">
        <f>J72*K72</f>
        <v>0</v>
      </c>
      <c r="M72" s="747">
        <v>0.75</v>
      </c>
      <c r="N72" s="739">
        <f>J72*M72</f>
        <v>0</v>
      </c>
    </row>
    <row r="73" spans="2:14" ht="11.25">
      <c r="B73" s="748"/>
      <c r="C73" s="748"/>
      <c r="D73" s="748"/>
      <c r="E73" s="748"/>
      <c r="F73" s="748"/>
      <c r="G73" s="748"/>
      <c r="H73" s="748"/>
      <c r="I73" s="748"/>
      <c r="J73" s="739">
        <f>SUM(B73:I73)</f>
        <v>0</v>
      </c>
      <c r="K73" s="747"/>
      <c r="L73" s="739">
        <f>J73*K73</f>
        <v>0</v>
      </c>
      <c r="M73" s="747">
        <v>0.75</v>
      </c>
      <c r="N73" s="739">
        <f>J73*M73</f>
        <v>0</v>
      </c>
    </row>
    <row r="74" spans="2:14" ht="11.25">
      <c r="B74" s="748"/>
      <c r="C74" s="748"/>
      <c r="D74" s="748"/>
      <c r="E74" s="748"/>
      <c r="F74" s="748"/>
      <c r="G74" s="748"/>
      <c r="H74" s="748"/>
      <c r="I74" s="748"/>
      <c r="J74" s="739">
        <f>SUM(B74:I74)</f>
        <v>0</v>
      </c>
      <c r="K74" s="747"/>
      <c r="L74" s="739">
        <f>J74*K74</f>
        <v>0</v>
      </c>
      <c r="M74" s="747">
        <v>0.75</v>
      </c>
      <c r="N74" s="739">
        <f>J74*M74</f>
        <v>0</v>
      </c>
    </row>
    <row r="75" spans="2:14" ht="11.25">
      <c r="B75" s="748"/>
      <c r="C75" s="748"/>
      <c r="D75" s="748"/>
      <c r="E75" s="748"/>
      <c r="F75" s="748"/>
      <c r="G75" s="748"/>
      <c r="H75" s="748"/>
      <c r="I75" s="748"/>
      <c r="J75" s="739">
        <f>SUM(B75:I75)</f>
        <v>0</v>
      </c>
      <c r="K75" s="747"/>
      <c r="L75" s="739">
        <f>J75*K75</f>
        <v>0</v>
      </c>
      <c r="M75" s="747">
        <v>0.75</v>
      </c>
      <c r="N75" s="739">
        <f>J75*M75</f>
        <v>0</v>
      </c>
    </row>
    <row r="76" spans="2:13" ht="11.25">
      <c r="B76" s="748"/>
      <c r="C76" s="748"/>
      <c r="D76" s="748"/>
      <c r="E76" s="748"/>
      <c r="F76" s="748"/>
      <c r="G76" s="748"/>
      <c r="H76" s="748"/>
      <c r="I76" s="750">
        <f>SUM(J71:J75)</f>
        <v>0</v>
      </c>
      <c r="K76" s="747"/>
      <c r="M76" s="747"/>
    </row>
    <row r="77" spans="1:14" ht="11.25">
      <c r="A77" s="739" t="s">
        <v>521</v>
      </c>
      <c r="B77" s="748"/>
      <c r="C77" s="748"/>
      <c r="D77" s="748"/>
      <c r="E77" s="748"/>
      <c r="F77" s="748"/>
      <c r="G77" s="748"/>
      <c r="H77" s="748"/>
      <c r="I77" s="748"/>
      <c r="J77" s="739">
        <f>SUM(B77:I77)</f>
        <v>0</v>
      </c>
      <c r="K77" s="747"/>
      <c r="L77" s="739">
        <f>J77*K77</f>
        <v>0</v>
      </c>
      <c r="M77" s="747"/>
      <c r="N77" s="739">
        <f>J77*M77</f>
        <v>0</v>
      </c>
    </row>
    <row r="78" spans="1:14" ht="11.25">
      <c r="A78" s="739" t="s">
        <v>807</v>
      </c>
      <c r="B78" s="748"/>
      <c r="C78" s="748"/>
      <c r="D78" s="748"/>
      <c r="E78" s="748"/>
      <c r="F78" s="748"/>
      <c r="G78" s="748"/>
      <c r="H78" s="748"/>
      <c r="I78" s="748"/>
      <c r="J78" s="739">
        <f>SUM(B78:I78)</f>
        <v>0</v>
      </c>
      <c r="K78" s="747">
        <v>1</v>
      </c>
      <c r="L78" s="739">
        <f>J78*K78</f>
        <v>0</v>
      </c>
      <c r="M78" s="747">
        <v>0.75</v>
      </c>
      <c r="N78" s="739">
        <f>J78*M78</f>
        <v>0</v>
      </c>
    </row>
    <row r="79" spans="2:14" ht="11.25">
      <c r="B79" s="748"/>
      <c r="C79" s="748"/>
      <c r="D79" s="748"/>
      <c r="E79" s="748"/>
      <c r="F79" s="748"/>
      <c r="G79" s="748"/>
      <c r="H79" s="748"/>
      <c r="I79" s="748"/>
      <c r="J79" s="739">
        <f aca="true" t="shared" si="20" ref="J79:J91">SUM(B79:I79)</f>
        <v>0</v>
      </c>
      <c r="K79" s="747">
        <v>1</v>
      </c>
      <c r="L79" s="739">
        <f aca="true" t="shared" si="21" ref="L79:L90">J79*K79</f>
        <v>0</v>
      </c>
      <c r="M79" s="747">
        <v>0.75</v>
      </c>
      <c r="N79" s="739">
        <f aca="true" t="shared" si="22" ref="N79:N90">J79*M79</f>
        <v>0</v>
      </c>
    </row>
    <row r="80" spans="2:14" ht="11.25">
      <c r="B80" s="748"/>
      <c r="C80" s="748"/>
      <c r="D80" s="748"/>
      <c r="E80" s="748"/>
      <c r="F80" s="748"/>
      <c r="G80" s="748"/>
      <c r="H80" s="748"/>
      <c r="I80" s="748"/>
      <c r="J80" s="739">
        <f t="shared" si="20"/>
        <v>0</v>
      </c>
      <c r="K80" s="747">
        <v>1</v>
      </c>
      <c r="L80" s="739">
        <f t="shared" si="21"/>
        <v>0</v>
      </c>
      <c r="M80" s="747">
        <v>0.75</v>
      </c>
      <c r="N80" s="739">
        <f t="shared" si="22"/>
        <v>0</v>
      </c>
    </row>
    <row r="81" spans="2:14" ht="11.25">
      <c r="B81" s="748"/>
      <c r="C81" s="748"/>
      <c r="D81" s="748"/>
      <c r="E81" s="748"/>
      <c r="F81" s="748"/>
      <c r="G81" s="748"/>
      <c r="H81" s="748"/>
      <c r="I81" s="748"/>
      <c r="J81" s="739">
        <f t="shared" si="20"/>
        <v>0</v>
      </c>
      <c r="K81" s="747">
        <v>1</v>
      </c>
      <c r="L81" s="739">
        <f t="shared" si="21"/>
        <v>0</v>
      </c>
      <c r="M81" s="747">
        <v>0.75</v>
      </c>
      <c r="N81" s="739">
        <f t="shared" si="22"/>
        <v>0</v>
      </c>
    </row>
    <row r="82" spans="2:14" ht="11.25">
      <c r="B82" s="748"/>
      <c r="C82" s="748"/>
      <c r="D82" s="748"/>
      <c r="E82" s="748"/>
      <c r="F82" s="748"/>
      <c r="G82" s="748"/>
      <c r="H82" s="748"/>
      <c r="I82" s="748"/>
      <c r="J82" s="739">
        <f t="shared" si="20"/>
        <v>0</v>
      </c>
      <c r="K82" s="747">
        <v>1</v>
      </c>
      <c r="L82" s="739">
        <f t="shared" si="21"/>
        <v>0</v>
      </c>
      <c r="M82" s="747">
        <v>0.75</v>
      </c>
      <c r="N82" s="739">
        <f t="shared" si="22"/>
        <v>0</v>
      </c>
    </row>
    <row r="83" spans="2:14" ht="11.25">
      <c r="B83" s="748"/>
      <c r="C83" s="748"/>
      <c r="D83" s="748"/>
      <c r="E83" s="748"/>
      <c r="F83" s="748"/>
      <c r="G83" s="748"/>
      <c r="H83" s="748"/>
      <c r="I83" s="748"/>
      <c r="J83" s="739">
        <f t="shared" si="20"/>
        <v>0</v>
      </c>
      <c r="K83" s="747">
        <v>1</v>
      </c>
      <c r="L83" s="739">
        <f t="shared" si="21"/>
        <v>0</v>
      </c>
      <c r="M83" s="747">
        <v>0.75</v>
      </c>
      <c r="N83" s="739">
        <f t="shared" si="22"/>
        <v>0</v>
      </c>
    </row>
    <row r="84" spans="2:14" ht="11.25">
      <c r="B84" s="748"/>
      <c r="C84" s="748"/>
      <c r="D84" s="748"/>
      <c r="E84" s="748"/>
      <c r="F84" s="748"/>
      <c r="G84" s="748"/>
      <c r="H84" s="748"/>
      <c r="I84" s="748"/>
      <c r="J84" s="739">
        <f t="shared" si="20"/>
        <v>0</v>
      </c>
      <c r="K84" s="747">
        <v>1</v>
      </c>
      <c r="L84" s="739">
        <f t="shared" si="21"/>
        <v>0</v>
      </c>
      <c r="M84" s="747">
        <v>0.75</v>
      </c>
      <c r="N84" s="739">
        <f t="shared" si="22"/>
        <v>0</v>
      </c>
    </row>
    <row r="85" spans="2:14" ht="11.25">
      <c r="B85" s="748"/>
      <c r="C85" s="748"/>
      <c r="D85" s="748"/>
      <c r="E85" s="748"/>
      <c r="F85" s="748"/>
      <c r="G85" s="748"/>
      <c r="H85" s="748"/>
      <c r="I85" s="748"/>
      <c r="J85" s="739">
        <f t="shared" si="20"/>
        <v>0</v>
      </c>
      <c r="K85" s="747">
        <v>1</v>
      </c>
      <c r="L85" s="739">
        <f t="shared" si="21"/>
        <v>0</v>
      </c>
      <c r="M85" s="747">
        <v>0.75</v>
      </c>
      <c r="N85" s="739">
        <f t="shared" si="22"/>
        <v>0</v>
      </c>
    </row>
    <row r="86" spans="2:14" ht="11.25">
      <c r="B86" s="748"/>
      <c r="C86" s="748"/>
      <c r="D86" s="748"/>
      <c r="E86" s="748"/>
      <c r="F86" s="748"/>
      <c r="G86" s="748"/>
      <c r="H86" s="748"/>
      <c r="I86" s="748"/>
      <c r="J86" s="739">
        <f t="shared" si="20"/>
        <v>0</v>
      </c>
      <c r="K86" s="747">
        <v>1</v>
      </c>
      <c r="L86" s="739">
        <f t="shared" si="21"/>
        <v>0</v>
      </c>
      <c r="M86" s="747">
        <v>0.75</v>
      </c>
      <c r="N86" s="739">
        <f t="shared" si="22"/>
        <v>0</v>
      </c>
    </row>
    <row r="87" spans="2:14" ht="11.25">
      <c r="B87" s="748"/>
      <c r="C87" s="748"/>
      <c r="D87" s="748"/>
      <c r="E87" s="748"/>
      <c r="F87" s="748"/>
      <c r="G87" s="748"/>
      <c r="H87" s="748"/>
      <c r="I87" s="748"/>
      <c r="J87" s="739">
        <f t="shared" si="20"/>
        <v>0</v>
      </c>
      <c r="K87" s="747">
        <v>1</v>
      </c>
      <c r="L87" s="739">
        <f t="shared" si="21"/>
        <v>0</v>
      </c>
      <c r="M87" s="747">
        <v>0.75</v>
      </c>
      <c r="N87" s="739">
        <f t="shared" si="22"/>
        <v>0</v>
      </c>
    </row>
    <row r="88" spans="2:14" ht="11.25">
      <c r="B88" s="748"/>
      <c r="C88" s="748"/>
      <c r="D88" s="748"/>
      <c r="E88" s="748"/>
      <c r="F88" s="748"/>
      <c r="G88" s="748"/>
      <c r="H88" s="748"/>
      <c r="I88" s="748"/>
      <c r="J88" s="739">
        <f t="shared" si="20"/>
        <v>0</v>
      </c>
      <c r="K88" s="747">
        <v>1</v>
      </c>
      <c r="L88" s="739">
        <f t="shared" si="21"/>
        <v>0</v>
      </c>
      <c r="M88" s="747">
        <v>0.75</v>
      </c>
      <c r="N88" s="739">
        <f t="shared" si="22"/>
        <v>0</v>
      </c>
    </row>
    <row r="89" spans="2:14" ht="11.25">
      <c r="B89" s="748"/>
      <c r="C89" s="748"/>
      <c r="D89" s="748"/>
      <c r="E89" s="748"/>
      <c r="F89" s="748"/>
      <c r="G89" s="748"/>
      <c r="H89" s="748"/>
      <c r="I89" s="748"/>
      <c r="J89" s="739">
        <f t="shared" si="20"/>
        <v>0</v>
      </c>
      <c r="K89" s="747">
        <v>1</v>
      </c>
      <c r="L89" s="739">
        <f t="shared" si="21"/>
        <v>0</v>
      </c>
      <c r="M89" s="747">
        <v>0.75</v>
      </c>
      <c r="N89" s="739">
        <f t="shared" si="22"/>
        <v>0</v>
      </c>
    </row>
    <row r="90" spans="2:14" ht="11.25">
      <c r="B90" s="748"/>
      <c r="C90" s="748"/>
      <c r="D90" s="748"/>
      <c r="E90" s="748"/>
      <c r="F90" s="748"/>
      <c r="G90" s="748"/>
      <c r="H90" s="748"/>
      <c r="I90" s="748"/>
      <c r="J90" s="739">
        <f t="shared" si="20"/>
        <v>0</v>
      </c>
      <c r="K90" s="747">
        <v>1</v>
      </c>
      <c r="L90" s="739">
        <f t="shared" si="21"/>
        <v>0</v>
      </c>
      <c r="M90" s="747">
        <v>0.75</v>
      </c>
      <c r="N90" s="739">
        <f t="shared" si="22"/>
        <v>0</v>
      </c>
    </row>
    <row r="91" spans="1:14" ht="11.25">
      <c r="A91" s="739" t="s">
        <v>800</v>
      </c>
      <c r="B91" s="748"/>
      <c r="C91" s="748"/>
      <c r="D91" s="748"/>
      <c r="E91" s="748"/>
      <c r="F91" s="748"/>
      <c r="G91" s="748"/>
      <c r="H91" s="748"/>
      <c r="I91" s="748"/>
      <c r="J91" s="739">
        <f t="shared" si="20"/>
        <v>0</v>
      </c>
      <c r="K91" s="747">
        <v>1</v>
      </c>
      <c r="L91" s="739">
        <f>J91*K91</f>
        <v>0</v>
      </c>
      <c r="M91" s="747">
        <v>0.75</v>
      </c>
      <c r="N91" s="739">
        <f>J91*M91</f>
        <v>0</v>
      </c>
    </row>
    <row r="92" spans="2:13" ht="11.25">
      <c r="B92" s="748"/>
      <c r="C92" s="748"/>
      <c r="D92" s="748"/>
      <c r="E92" s="748"/>
      <c r="F92" s="748"/>
      <c r="G92" s="748"/>
      <c r="H92" s="748"/>
      <c r="I92" s="750">
        <f>SUM(J77:J91)</f>
        <v>0</v>
      </c>
      <c r="K92" s="747"/>
      <c r="M92" s="747"/>
    </row>
    <row r="93" spans="2:13" ht="11.25">
      <c r="B93" s="748"/>
      <c r="C93" s="748"/>
      <c r="D93" s="748"/>
      <c r="E93" s="748"/>
      <c r="F93" s="748"/>
      <c r="G93" s="748"/>
      <c r="H93" s="748"/>
      <c r="I93" s="750"/>
      <c r="K93" s="747"/>
      <c r="M93" s="747"/>
    </row>
    <row r="94" spans="1:13" ht="11.25">
      <c r="A94" s="739" t="s">
        <v>791</v>
      </c>
      <c r="B94" s="748"/>
      <c r="C94" s="748"/>
      <c r="D94" s="748"/>
      <c r="E94" s="748"/>
      <c r="F94" s="748"/>
      <c r="G94" s="748"/>
      <c r="H94" s="748"/>
      <c r="I94" s="750"/>
      <c r="K94" s="747"/>
      <c r="M94" s="747"/>
    </row>
    <row r="95" spans="1:14" ht="11.25">
      <c r="A95" s="739" t="s">
        <v>792</v>
      </c>
      <c r="B95" s="748"/>
      <c r="C95" s="748"/>
      <c r="D95" s="748"/>
      <c r="E95" s="748"/>
      <c r="F95" s="748"/>
      <c r="G95" s="748"/>
      <c r="H95" s="748"/>
      <c r="I95" s="750"/>
      <c r="J95" s="739">
        <f aca="true" t="shared" si="23" ref="J95:J102">SUM(B95:I95)</f>
        <v>0</v>
      </c>
      <c r="K95" s="747">
        <v>0.75</v>
      </c>
      <c r="L95" s="739">
        <f aca="true" t="shared" si="24" ref="L95:L102">J95*K95</f>
        <v>0</v>
      </c>
      <c r="M95" s="747">
        <v>0.75</v>
      </c>
      <c r="N95" s="739">
        <f aca="true" t="shared" si="25" ref="N95:N102">J95*M95</f>
        <v>0</v>
      </c>
    </row>
    <row r="96" spans="1:14" ht="11.25">
      <c r="A96" s="739" t="s">
        <v>793</v>
      </c>
      <c r="B96" s="748"/>
      <c r="C96" s="748"/>
      <c r="D96" s="748"/>
      <c r="E96" s="748"/>
      <c r="F96" s="748"/>
      <c r="G96" s="748"/>
      <c r="H96" s="748"/>
      <c r="I96" s="750"/>
      <c r="J96" s="739">
        <f t="shared" si="23"/>
        <v>0</v>
      </c>
      <c r="K96" s="747">
        <v>0.75</v>
      </c>
      <c r="L96" s="739">
        <f t="shared" si="24"/>
        <v>0</v>
      </c>
      <c r="M96" s="747">
        <v>0.75</v>
      </c>
      <c r="N96" s="739">
        <f t="shared" si="25"/>
        <v>0</v>
      </c>
    </row>
    <row r="97" spans="1:14" ht="11.25">
      <c r="A97" s="739" t="s">
        <v>794</v>
      </c>
      <c r="B97" s="748"/>
      <c r="C97" s="748"/>
      <c r="D97" s="748"/>
      <c r="E97" s="748"/>
      <c r="F97" s="748"/>
      <c r="G97" s="748"/>
      <c r="H97" s="748"/>
      <c r="I97" s="750"/>
      <c r="J97" s="739">
        <f t="shared" si="23"/>
        <v>0</v>
      </c>
      <c r="K97" s="747">
        <v>2</v>
      </c>
      <c r="L97" s="739">
        <f t="shared" si="24"/>
        <v>0</v>
      </c>
      <c r="M97" s="747">
        <v>1</v>
      </c>
      <c r="N97" s="739">
        <f t="shared" si="25"/>
        <v>0</v>
      </c>
    </row>
    <row r="98" spans="1:14" ht="11.25">
      <c r="A98" s="739" t="s">
        <v>795</v>
      </c>
      <c r="B98" s="748"/>
      <c r="C98" s="748"/>
      <c r="D98" s="748"/>
      <c r="E98" s="748"/>
      <c r="F98" s="748"/>
      <c r="G98" s="748"/>
      <c r="H98" s="748"/>
      <c r="I98" s="750"/>
      <c r="J98" s="739">
        <f t="shared" si="23"/>
        <v>0</v>
      </c>
      <c r="K98" s="747">
        <v>1</v>
      </c>
      <c r="L98" s="739">
        <f t="shared" si="24"/>
        <v>0</v>
      </c>
      <c r="M98" s="747">
        <v>0.75</v>
      </c>
      <c r="N98" s="739">
        <f t="shared" si="25"/>
        <v>0</v>
      </c>
    </row>
    <row r="99" spans="1:14" ht="11.25">
      <c r="A99" s="739" t="s">
        <v>796</v>
      </c>
      <c r="B99" s="748"/>
      <c r="C99" s="748"/>
      <c r="D99" s="748"/>
      <c r="E99" s="748"/>
      <c r="F99" s="748"/>
      <c r="G99" s="748"/>
      <c r="H99" s="748"/>
      <c r="I99" s="750"/>
      <c r="J99" s="739">
        <f t="shared" si="23"/>
        <v>0</v>
      </c>
      <c r="K99" s="747">
        <v>1</v>
      </c>
      <c r="L99" s="739">
        <f t="shared" si="24"/>
        <v>0</v>
      </c>
      <c r="M99" s="747">
        <v>0.75</v>
      </c>
      <c r="N99" s="739">
        <f t="shared" si="25"/>
        <v>0</v>
      </c>
    </row>
    <row r="100" spans="1:14" ht="11.25">
      <c r="A100" s="739" t="s">
        <v>797</v>
      </c>
      <c r="B100" s="748"/>
      <c r="C100" s="748"/>
      <c r="D100" s="748"/>
      <c r="E100" s="748"/>
      <c r="F100" s="748"/>
      <c r="G100" s="748"/>
      <c r="H100" s="748"/>
      <c r="I100" s="750"/>
      <c r="J100" s="739">
        <f t="shared" si="23"/>
        <v>0</v>
      </c>
      <c r="K100" s="747">
        <v>2</v>
      </c>
      <c r="L100" s="739">
        <f t="shared" si="24"/>
        <v>0</v>
      </c>
      <c r="M100" s="747">
        <v>1</v>
      </c>
      <c r="N100" s="739">
        <f t="shared" si="25"/>
        <v>0</v>
      </c>
    </row>
    <row r="101" spans="1:14" ht="11.25">
      <c r="A101" s="739" t="s">
        <v>798</v>
      </c>
      <c r="B101" s="748"/>
      <c r="C101" s="748"/>
      <c r="D101" s="748"/>
      <c r="E101" s="748"/>
      <c r="F101" s="748"/>
      <c r="G101" s="748"/>
      <c r="H101" s="748"/>
      <c r="I101" s="750"/>
      <c r="J101" s="739">
        <f t="shared" si="23"/>
        <v>0</v>
      </c>
      <c r="K101" s="747">
        <v>1</v>
      </c>
      <c r="L101" s="739">
        <f t="shared" si="24"/>
        <v>0</v>
      </c>
      <c r="M101" s="747">
        <v>0.75</v>
      </c>
      <c r="N101" s="739">
        <f t="shared" si="25"/>
        <v>0</v>
      </c>
    </row>
    <row r="102" spans="1:14" ht="11.25">
      <c r="A102" s="739" t="s">
        <v>799</v>
      </c>
      <c r="B102" s="748"/>
      <c r="C102" s="748"/>
      <c r="D102" s="748"/>
      <c r="E102" s="748"/>
      <c r="F102" s="748"/>
      <c r="G102" s="748"/>
      <c r="H102" s="748"/>
      <c r="I102" s="750"/>
      <c r="J102" s="739">
        <f t="shared" si="23"/>
        <v>0</v>
      </c>
      <c r="K102" s="747">
        <v>4</v>
      </c>
      <c r="L102" s="739">
        <f t="shared" si="24"/>
        <v>0</v>
      </c>
      <c r="M102" s="747">
        <v>1</v>
      </c>
      <c r="N102" s="739">
        <f t="shared" si="25"/>
        <v>0</v>
      </c>
    </row>
    <row r="103" spans="2:13" ht="11.25">
      <c r="B103" s="748"/>
      <c r="C103" s="748"/>
      <c r="D103" s="748"/>
      <c r="E103" s="748"/>
      <c r="F103" s="748"/>
      <c r="G103" s="748"/>
      <c r="H103" s="748"/>
      <c r="I103" s="750">
        <f>SUM(J95:J102)</f>
        <v>0</v>
      </c>
      <c r="K103" s="747"/>
      <c r="M103" s="747"/>
    </row>
    <row r="104" spans="1:14" ht="11.25">
      <c r="A104" s="739" t="s">
        <v>522</v>
      </c>
      <c r="B104" s="748"/>
      <c r="C104" s="748"/>
      <c r="D104" s="748"/>
      <c r="E104" s="748"/>
      <c r="F104" s="748"/>
      <c r="G104" s="748"/>
      <c r="H104" s="748"/>
      <c r="I104" s="748"/>
      <c r="J104" s="739" t="s">
        <v>1</v>
      </c>
      <c r="K104" s="747"/>
      <c r="L104" s="739" t="s">
        <v>1</v>
      </c>
      <c r="M104" s="747"/>
      <c r="N104" s="739" t="s">
        <v>1</v>
      </c>
    </row>
    <row r="105" spans="1:14" ht="11.25">
      <c r="A105" s="739" t="s">
        <v>516</v>
      </c>
      <c r="B105" s="748"/>
      <c r="C105" s="748"/>
      <c r="D105" s="748"/>
      <c r="E105" s="748"/>
      <c r="F105" s="748"/>
      <c r="G105" s="748"/>
      <c r="H105" s="748"/>
      <c r="I105" s="748"/>
      <c r="J105" s="739">
        <f>SUM(B105:I105)</f>
        <v>0</v>
      </c>
      <c r="K105" s="747"/>
      <c r="L105" s="739">
        <f>J105*K105</f>
        <v>0</v>
      </c>
      <c r="M105" s="747"/>
      <c r="N105" s="739">
        <f>J105*M105</f>
        <v>0</v>
      </c>
    </row>
    <row r="106" spans="1:14" ht="11.25">
      <c r="A106" s="739" t="s">
        <v>517</v>
      </c>
      <c r="B106" s="748"/>
      <c r="C106" s="748"/>
      <c r="D106" s="748"/>
      <c r="E106" s="748"/>
      <c r="F106" s="748"/>
      <c r="G106" s="748"/>
      <c r="H106" s="748"/>
      <c r="I106" s="748"/>
      <c r="J106" s="739">
        <f>SUM(B106:I106)</f>
        <v>0</v>
      </c>
      <c r="K106" s="747"/>
      <c r="L106" s="739">
        <f>J106*K106</f>
        <v>0</v>
      </c>
      <c r="M106" s="747"/>
      <c r="N106" s="739">
        <f>J106*M106</f>
        <v>0</v>
      </c>
    </row>
    <row r="107" spans="1:14" ht="11.25">
      <c r="A107" s="739" t="s">
        <v>519</v>
      </c>
      <c r="B107" s="748"/>
      <c r="C107" s="748"/>
      <c r="D107" s="748"/>
      <c r="E107" s="748"/>
      <c r="F107" s="748"/>
      <c r="G107" s="748"/>
      <c r="H107" s="748"/>
      <c r="I107" s="748"/>
      <c r="J107" s="752">
        <f>SUM(B107:I107)</f>
        <v>0</v>
      </c>
      <c r="K107" s="753"/>
      <c r="L107" s="752">
        <f>J107*K107</f>
        <v>0</v>
      </c>
      <c r="M107" s="753"/>
      <c r="N107" s="752">
        <f>J107*M107</f>
        <v>0</v>
      </c>
    </row>
    <row r="108" spans="2:14" ht="12" thickBot="1">
      <c r="B108" s="748"/>
      <c r="C108" s="748"/>
      <c r="D108" s="748"/>
      <c r="E108" s="748"/>
      <c r="F108" s="748"/>
      <c r="G108" s="748"/>
      <c r="H108" s="748"/>
      <c r="I108" s="748">
        <f>SUM(J105:J107)</f>
        <v>0</v>
      </c>
      <c r="J108" s="740"/>
      <c r="K108" s="740"/>
      <c r="L108" s="740"/>
      <c r="M108" s="740"/>
      <c r="N108" s="740"/>
    </row>
    <row r="109" spans="1:14" ht="11.25">
      <c r="A109" s="739" t="s">
        <v>51</v>
      </c>
      <c r="J109" s="739">
        <f>SUM(J2:J107)</f>
        <v>0</v>
      </c>
      <c r="L109" s="739">
        <f>SUM(L2:L107)</f>
        <v>0</v>
      </c>
      <c r="N109" s="739">
        <f>SUM(N2:N107)</f>
        <v>0</v>
      </c>
    </row>
  </sheetData>
  <printOptions gridLines="1"/>
  <pageMargins left="0.43" right="0.42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108"/>
  <sheetViews>
    <sheetView showGridLines="0" zoomScale="90" zoomScaleNormal="90" workbookViewId="0" topLeftCell="A1">
      <pane ySplit="5" topLeftCell="BM6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6.57421875" style="0" customWidth="1"/>
    <col min="2" max="2" width="19.28125" style="0" customWidth="1"/>
    <col min="3" max="3" width="3.421875" style="0" hidden="1" customWidth="1"/>
    <col min="4" max="4" width="8.57421875" style="0" customWidth="1"/>
    <col min="5" max="5" width="8.00390625" style="0" customWidth="1"/>
    <col min="6" max="6" width="6.421875" style="0" customWidth="1"/>
    <col min="7" max="8" width="8.28125" style="0" customWidth="1"/>
    <col min="9" max="9" width="7.28125" style="0" customWidth="1"/>
    <col min="11" max="11" width="9.8515625" style="0" customWidth="1"/>
  </cols>
  <sheetData>
    <row r="1" spans="1:11" ht="12.75">
      <c r="A1" s="30"/>
      <c r="B1" s="189" t="s">
        <v>0</v>
      </c>
      <c r="C1" s="189" t="str">
        <f>Summary!B1</f>
        <v> </v>
      </c>
      <c r="D1" s="30"/>
      <c r="E1" s="30"/>
      <c r="F1" s="30"/>
      <c r="G1" s="30"/>
      <c r="H1" s="189" t="s">
        <v>1</v>
      </c>
      <c r="I1" s="189" t="s">
        <v>1</v>
      </c>
      <c r="J1" s="189" t="s">
        <v>1</v>
      </c>
      <c r="K1" s="82">
        <f>Summary!G1</f>
        <v>0</v>
      </c>
    </row>
    <row r="2" spans="1:11" ht="13.5" thickBot="1">
      <c r="A2" s="30"/>
      <c r="B2" s="30"/>
      <c r="C2" s="30"/>
      <c r="D2" s="30"/>
      <c r="E2" s="30"/>
      <c r="F2" s="30"/>
      <c r="G2" s="30"/>
      <c r="H2" s="30"/>
      <c r="I2" s="30"/>
      <c r="J2" s="189" t="s">
        <v>7</v>
      </c>
      <c r="K2" s="13">
        <f ca="1">TODAY()</f>
        <v>37300</v>
      </c>
    </row>
    <row r="3" spans="1:11" ht="12.75">
      <c r="A3" s="312"/>
      <c r="B3" s="343" t="s">
        <v>523</v>
      </c>
      <c r="C3" s="344"/>
      <c r="D3" s="345"/>
      <c r="E3" s="344"/>
      <c r="F3" s="346"/>
      <c r="G3" s="274"/>
      <c r="H3" s="313" t="s">
        <v>524</v>
      </c>
      <c r="I3" s="313" t="s">
        <v>525</v>
      </c>
      <c r="J3" s="313" t="s">
        <v>450</v>
      </c>
      <c r="K3" s="275"/>
    </row>
    <row r="4" spans="1:11" ht="12.75">
      <c r="A4" s="314"/>
      <c r="B4" s="315"/>
      <c r="C4" s="316"/>
      <c r="D4" s="317"/>
      <c r="E4" s="317"/>
      <c r="F4" s="317"/>
      <c r="G4" s="318" t="s">
        <v>365</v>
      </c>
      <c r="H4" s="318" t="s">
        <v>526</v>
      </c>
      <c r="I4" s="318" t="s">
        <v>527</v>
      </c>
      <c r="J4" s="319" t="s">
        <v>15</v>
      </c>
      <c r="K4" s="320" t="s">
        <v>528</v>
      </c>
    </row>
    <row r="5" spans="1:11" ht="13.5" thickBot="1">
      <c r="A5" s="413" t="s">
        <v>98</v>
      </c>
      <c r="B5" s="322" t="s">
        <v>529</v>
      </c>
      <c r="C5" s="323"/>
      <c r="D5" s="324" t="s">
        <v>530</v>
      </c>
      <c r="E5" s="324" t="s">
        <v>531</v>
      </c>
      <c r="F5" s="324" t="s">
        <v>134</v>
      </c>
      <c r="G5" s="325" t="s">
        <v>14</v>
      </c>
      <c r="H5" s="325" t="s">
        <v>452</v>
      </c>
      <c r="I5" s="325" t="s">
        <v>134</v>
      </c>
      <c r="J5" s="325" t="s">
        <v>452</v>
      </c>
      <c r="K5" s="326" t="s">
        <v>452</v>
      </c>
    </row>
    <row r="6" spans="1:11" ht="12.75">
      <c r="A6" s="400"/>
      <c r="B6" s="337"/>
      <c r="C6" s="338"/>
      <c r="D6" s="168"/>
      <c r="E6" s="168"/>
      <c r="F6" s="99"/>
      <c r="G6" s="327">
        <f>(D6+E6)/1000*6*F6</f>
        <v>0</v>
      </c>
      <c r="H6" s="327">
        <f>(D6+E6)/1000*2/0.6*3*F6</f>
        <v>0</v>
      </c>
      <c r="I6" s="99"/>
      <c r="J6" s="308"/>
      <c r="K6" s="327">
        <f aca="true" t="shared" si="0" ref="K6:K21">I6*J6</f>
        <v>0</v>
      </c>
    </row>
    <row r="7" spans="1:11" ht="12.75">
      <c r="A7" s="400"/>
      <c r="B7" s="337"/>
      <c r="C7" s="338"/>
      <c r="D7" s="168"/>
      <c r="E7" s="168"/>
      <c r="F7" s="99"/>
      <c r="G7" s="327">
        <f>(D7+E7)/1000*6*F7</f>
        <v>0</v>
      </c>
      <c r="H7" s="327">
        <f aca="true" t="shared" si="1" ref="H7:H22">(D7+E7)/1000*2/0.6*3*F7</f>
        <v>0</v>
      </c>
      <c r="I7" s="99"/>
      <c r="J7" s="308"/>
      <c r="K7" s="327">
        <f t="shared" si="0"/>
        <v>0</v>
      </c>
    </row>
    <row r="8" spans="1:11" ht="12.75">
      <c r="A8" s="400"/>
      <c r="B8" s="337"/>
      <c r="C8" s="338"/>
      <c r="D8" s="168"/>
      <c r="E8" s="168"/>
      <c r="F8" s="99"/>
      <c r="G8" s="327">
        <f aca="true" t="shared" si="2" ref="G8:G22">(D8+E8)/1000*2*F8</f>
        <v>0</v>
      </c>
      <c r="H8" s="327">
        <f t="shared" si="1"/>
        <v>0</v>
      </c>
      <c r="I8" s="99"/>
      <c r="J8" s="308"/>
      <c r="K8" s="327">
        <f t="shared" si="0"/>
        <v>0</v>
      </c>
    </row>
    <row r="9" spans="1:11" ht="12.75">
      <c r="A9" s="400"/>
      <c r="B9" s="337"/>
      <c r="C9" s="338"/>
      <c r="D9" s="168"/>
      <c r="E9" s="168"/>
      <c r="F9" s="99"/>
      <c r="G9" s="327">
        <f t="shared" si="2"/>
        <v>0</v>
      </c>
      <c r="H9" s="327">
        <f t="shared" si="1"/>
        <v>0</v>
      </c>
      <c r="I9" s="99"/>
      <c r="J9" s="308"/>
      <c r="K9" s="327">
        <f t="shared" si="0"/>
        <v>0</v>
      </c>
    </row>
    <row r="10" spans="1:11" ht="12.75">
      <c r="A10" s="400"/>
      <c r="B10" s="337"/>
      <c r="C10" s="338"/>
      <c r="D10" s="168"/>
      <c r="E10" s="168"/>
      <c r="F10" s="99"/>
      <c r="G10" s="327">
        <f t="shared" si="2"/>
        <v>0</v>
      </c>
      <c r="H10" s="327">
        <f t="shared" si="1"/>
        <v>0</v>
      </c>
      <c r="I10" s="99"/>
      <c r="J10" s="308"/>
      <c r="K10" s="327">
        <f t="shared" si="0"/>
        <v>0</v>
      </c>
    </row>
    <row r="11" spans="1:11" ht="12.75">
      <c r="A11" s="400"/>
      <c r="B11" s="337"/>
      <c r="C11" s="338"/>
      <c r="D11" s="168"/>
      <c r="E11" s="168"/>
      <c r="F11" s="99"/>
      <c r="G11" s="327">
        <f t="shared" si="2"/>
        <v>0</v>
      </c>
      <c r="H11" s="327">
        <f t="shared" si="1"/>
        <v>0</v>
      </c>
      <c r="I11" s="99"/>
      <c r="J11" s="308"/>
      <c r="K11" s="327">
        <f t="shared" si="0"/>
        <v>0</v>
      </c>
    </row>
    <row r="12" spans="1:11" ht="12.75">
      <c r="A12" s="400"/>
      <c r="B12" s="337"/>
      <c r="C12" s="338"/>
      <c r="D12" s="168"/>
      <c r="E12" s="168"/>
      <c r="F12" s="99"/>
      <c r="G12" s="327">
        <f t="shared" si="2"/>
        <v>0</v>
      </c>
      <c r="H12" s="327">
        <f t="shared" si="1"/>
        <v>0</v>
      </c>
      <c r="I12" s="99"/>
      <c r="J12" s="308"/>
      <c r="K12" s="327">
        <f t="shared" si="0"/>
        <v>0</v>
      </c>
    </row>
    <row r="13" spans="1:11" ht="12.75">
      <c r="A13" s="400"/>
      <c r="B13" s="337"/>
      <c r="C13" s="338"/>
      <c r="D13" s="168"/>
      <c r="E13" s="168"/>
      <c r="F13" s="99"/>
      <c r="G13" s="327">
        <f t="shared" si="2"/>
        <v>0</v>
      </c>
      <c r="H13" s="327">
        <f t="shared" si="1"/>
        <v>0</v>
      </c>
      <c r="I13" s="99"/>
      <c r="J13" s="308"/>
      <c r="K13" s="327">
        <f t="shared" si="0"/>
        <v>0</v>
      </c>
    </row>
    <row r="14" spans="1:11" ht="12.75">
      <c r="A14" s="400"/>
      <c r="B14" s="337"/>
      <c r="C14" s="338"/>
      <c r="D14" s="168"/>
      <c r="E14" s="168"/>
      <c r="F14" s="99"/>
      <c r="G14" s="327">
        <f t="shared" si="2"/>
        <v>0</v>
      </c>
      <c r="H14" s="327">
        <f t="shared" si="1"/>
        <v>0</v>
      </c>
      <c r="I14" s="99"/>
      <c r="J14" s="308"/>
      <c r="K14" s="327">
        <f t="shared" si="0"/>
        <v>0</v>
      </c>
    </row>
    <row r="15" spans="1:11" ht="12.75">
      <c r="A15" s="400"/>
      <c r="B15" s="337"/>
      <c r="C15" s="338"/>
      <c r="D15" s="168"/>
      <c r="E15" s="168"/>
      <c r="F15" s="99"/>
      <c r="G15" s="327">
        <f t="shared" si="2"/>
        <v>0</v>
      </c>
      <c r="H15" s="327">
        <f t="shared" si="1"/>
        <v>0</v>
      </c>
      <c r="I15" s="99"/>
      <c r="J15" s="308"/>
      <c r="K15" s="327">
        <f t="shared" si="0"/>
        <v>0</v>
      </c>
    </row>
    <row r="16" spans="1:11" ht="12.75">
      <c r="A16" s="400"/>
      <c r="B16" s="337"/>
      <c r="C16" s="338"/>
      <c r="D16" s="168"/>
      <c r="E16" s="168"/>
      <c r="F16" s="99"/>
      <c r="G16" s="327">
        <f t="shared" si="2"/>
        <v>0</v>
      </c>
      <c r="H16" s="327">
        <f t="shared" si="1"/>
        <v>0</v>
      </c>
      <c r="I16" s="99"/>
      <c r="J16" s="308"/>
      <c r="K16" s="327">
        <f t="shared" si="0"/>
        <v>0</v>
      </c>
    </row>
    <row r="17" spans="1:11" ht="12.75">
      <c r="A17" s="400"/>
      <c r="B17" s="337"/>
      <c r="C17" s="338"/>
      <c r="D17" s="168"/>
      <c r="E17" s="168"/>
      <c r="F17" s="99"/>
      <c r="G17" s="327">
        <f t="shared" si="2"/>
        <v>0</v>
      </c>
      <c r="H17" s="327">
        <f t="shared" si="1"/>
        <v>0</v>
      </c>
      <c r="I17" s="99"/>
      <c r="J17" s="308"/>
      <c r="K17" s="327">
        <f t="shared" si="0"/>
        <v>0</v>
      </c>
    </row>
    <row r="18" spans="1:11" ht="12.75">
      <c r="A18" s="400"/>
      <c r="B18" s="337"/>
      <c r="C18" s="338"/>
      <c r="D18" s="168"/>
      <c r="E18" s="168"/>
      <c r="F18" s="99"/>
      <c r="G18" s="327">
        <f t="shared" si="2"/>
        <v>0</v>
      </c>
      <c r="H18" s="327">
        <f t="shared" si="1"/>
        <v>0</v>
      </c>
      <c r="I18" s="99"/>
      <c r="J18" s="308"/>
      <c r="K18" s="327">
        <f t="shared" si="0"/>
        <v>0</v>
      </c>
    </row>
    <row r="19" spans="1:11" ht="12.75">
      <c r="A19" s="400"/>
      <c r="B19" s="337"/>
      <c r="C19" s="338"/>
      <c r="D19" s="168"/>
      <c r="E19" s="168"/>
      <c r="F19" s="99"/>
      <c r="G19" s="327">
        <f t="shared" si="2"/>
        <v>0</v>
      </c>
      <c r="H19" s="327">
        <f t="shared" si="1"/>
        <v>0</v>
      </c>
      <c r="I19" s="99"/>
      <c r="J19" s="308"/>
      <c r="K19" s="327">
        <f t="shared" si="0"/>
        <v>0</v>
      </c>
    </row>
    <row r="20" spans="1:11" ht="12.75">
      <c r="A20" s="400"/>
      <c r="B20" s="337"/>
      <c r="C20" s="338"/>
      <c r="D20" s="168"/>
      <c r="E20" s="168"/>
      <c r="F20" s="99"/>
      <c r="G20" s="327">
        <f t="shared" si="2"/>
        <v>0</v>
      </c>
      <c r="H20" s="327">
        <f t="shared" si="1"/>
        <v>0</v>
      </c>
      <c r="I20" s="99"/>
      <c r="J20" s="308"/>
      <c r="K20" s="327">
        <f t="shared" si="0"/>
        <v>0</v>
      </c>
    </row>
    <row r="21" spans="1:11" ht="12.75">
      <c r="A21" s="400"/>
      <c r="B21" s="337"/>
      <c r="C21" s="338"/>
      <c r="D21" s="168"/>
      <c r="E21" s="168"/>
      <c r="F21" s="99"/>
      <c r="G21" s="327">
        <f t="shared" si="2"/>
        <v>0</v>
      </c>
      <c r="H21" s="327">
        <f t="shared" si="1"/>
        <v>0</v>
      </c>
      <c r="I21" s="99"/>
      <c r="J21" s="308"/>
      <c r="K21" s="327">
        <f t="shared" si="0"/>
        <v>0</v>
      </c>
    </row>
    <row r="22" spans="1:11" ht="12.75">
      <c r="A22" s="400"/>
      <c r="B22" s="337"/>
      <c r="C22" s="338"/>
      <c r="D22" s="168"/>
      <c r="E22" s="168"/>
      <c r="F22" s="99"/>
      <c r="G22" s="327">
        <f t="shared" si="2"/>
        <v>0</v>
      </c>
      <c r="H22" s="327">
        <f t="shared" si="1"/>
        <v>0</v>
      </c>
      <c r="I22" s="99"/>
      <c r="J22" s="308"/>
      <c r="K22" s="327">
        <f aca="true" t="shared" si="3" ref="K22:K37">I22*J22</f>
        <v>0</v>
      </c>
    </row>
    <row r="23" spans="1:11" ht="12.75">
      <c r="A23" s="400"/>
      <c r="B23" s="337"/>
      <c r="C23" s="338"/>
      <c r="D23" s="168"/>
      <c r="E23" s="168"/>
      <c r="F23" s="99"/>
      <c r="G23" s="327">
        <f aca="true" t="shared" si="4" ref="G23:G38">(D23+E23)/1000*2*F23</f>
        <v>0</v>
      </c>
      <c r="H23" s="327">
        <f aca="true" t="shared" si="5" ref="H23:H38">(D23+E23)/1000*2/0.6*3*F23</f>
        <v>0</v>
      </c>
      <c r="I23" s="99"/>
      <c r="J23" s="308"/>
      <c r="K23" s="327">
        <f t="shared" si="3"/>
        <v>0</v>
      </c>
    </row>
    <row r="24" spans="1:11" ht="12.75">
      <c r="A24" s="400"/>
      <c r="B24" s="337"/>
      <c r="C24" s="338"/>
      <c r="D24" s="168"/>
      <c r="E24" s="168"/>
      <c r="F24" s="99"/>
      <c r="G24" s="327">
        <f t="shared" si="4"/>
        <v>0</v>
      </c>
      <c r="H24" s="327">
        <f t="shared" si="5"/>
        <v>0</v>
      </c>
      <c r="I24" s="99"/>
      <c r="J24" s="308"/>
      <c r="K24" s="327">
        <f t="shared" si="3"/>
        <v>0</v>
      </c>
    </row>
    <row r="25" spans="1:11" ht="12.75">
      <c r="A25" s="400"/>
      <c r="B25" s="337"/>
      <c r="C25" s="338"/>
      <c r="D25" s="168"/>
      <c r="E25" s="168"/>
      <c r="F25" s="99"/>
      <c r="G25" s="327">
        <f t="shared" si="4"/>
        <v>0</v>
      </c>
      <c r="H25" s="327">
        <f t="shared" si="5"/>
        <v>0</v>
      </c>
      <c r="I25" s="99"/>
      <c r="J25" s="308"/>
      <c r="K25" s="327">
        <f t="shared" si="3"/>
        <v>0</v>
      </c>
    </row>
    <row r="26" spans="1:11" ht="12.75">
      <c r="A26" s="400"/>
      <c r="B26" s="337"/>
      <c r="C26" s="338"/>
      <c r="D26" s="168"/>
      <c r="E26" s="168"/>
      <c r="F26" s="99"/>
      <c r="G26" s="327">
        <f t="shared" si="4"/>
        <v>0</v>
      </c>
      <c r="H26" s="327">
        <f t="shared" si="5"/>
        <v>0</v>
      </c>
      <c r="I26" s="99"/>
      <c r="J26" s="308"/>
      <c r="K26" s="327">
        <f t="shared" si="3"/>
        <v>0</v>
      </c>
    </row>
    <row r="27" spans="1:11" ht="12.75">
      <c r="A27" s="400"/>
      <c r="B27" s="337"/>
      <c r="C27" s="338"/>
      <c r="D27" s="168"/>
      <c r="E27" s="168"/>
      <c r="F27" s="99"/>
      <c r="G27" s="327">
        <f t="shared" si="4"/>
        <v>0</v>
      </c>
      <c r="H27" s="327">
        <f t="shared" si="5"/>
        <v>0</v>
      </c>
      <c r="I27" s="99"/>
      <c r="J27" s="308"/>
      <c r="K27" s="327">
        <f t="shared" si="3"/>
        <v>0</v>
      </c>
    </row>
    <row r="28" spans="1:11" ht="12.75">
      <c r="A28" s="400"/>
      <c r="B28" s="337"/>
      <c r="C28" s="338"/>
      <c r="D28" s="168"/>
      <c r="E28" s="168"/>
      <c r="F28" s="99"/>
      <c r="G28" s="327">
        <f t="shared" si="4"/>
        <v>0</v>
      </c>
      <c r="H28" s="327">
        <f t="shared" si="5"/>
        <v>0</v>
      </c>
      <c r="I28" s="99"/>
      <c r="J28" s="308"/>
      <c r="K28" s="327">
        <f t="shared" si="3"/>
        <v>0</v>
      </c>
    </row>
    <row r="29" spans="1:11" ht="12.75">
      <c r="A29" s="400"/>
      <c r="B29" s="337"/>
      <c r="C29" s="338"/>
      <c r="D29" s="168"/>
      <c r="E29" s="168"/>
      <c r="F29" s="99"/>
      <c r="G29" s="327">
        <f t="shared" si="4"/>
        <v>0</v>
      </c>
      <c r="H29" s="327">
        <f t="shared" si="5"/>
        <v>0</v>
      </c>
      <c r="I29" s="99"/>
      <c r="J29" s="308"/>
      <c r="K29" s="327">
        <f t="shared" si="3"/>
        <v>0</v>
      </c>
    </row>
    <row r="30" spans="1:11" ht="12.75">
      <c r="A30" s="400"/>
      <c r="B30" s="337"/>
      <c r="C30" s="338"/>
      <c r="D30" s="168"/>
      <c r="E30" s="168"/>
      <c r="F30" s="99"/>
      <c r="G30" s="327">
        <f t="shared" si="4"/>
        <v>0</v>
      </c>
      <c r="H30" s="327">
        <f t="shared" si="5"/>
        <v>0</v>
      </c>
      <c r="I30" s="99"/>
      <c r="J30" s="168"/>
      <c r="K30" s="327">
        <f t="shared" si="3"/>
        <v>0</v>
      </c>
    </row>
    <row r="31" spans="1:11" ht="12.75">
      <c r="A31" s="400"/>
      <c r="B31" s="337"/>
      <c r="C31" s="338"/>
      <c r="D31" s="168"/>
      <c r="E31" s="168"/>
      <c r="F31" s="99"/>
      <c r="G31" s="327">
        <f t="shared" si="4"/>
        <v>0</v>
      </c>
      <c r="H31" s="327">
        <f t="shared" si="5"/>
        <v>0</v>
      </c>
      <c r="I31" s="99"/>
      <c r="J31" s="168"/>
      <c r="K31" s="327">
        <f t="shared" si="3"/>
        <v>0</v>
      </c>
    </row>
    <row r="32" spans="1:11" ht="12.75">
      <c r="A32" s="400"/>
      <c r="B32" s="337"/>
      <c r="C32" s="338"/>
      <c r="D32" s="168"/>
      <c r="E32" s="168"/>
      <c r="F32" s="99"/>
      <c r="G32" s="327">
        <f t="shared" si="4"/>
        <v>0</v>
      </c>
      <c r="H32" s="327">
        <f t="shared" si="5"/>
        <v>0</v>
      </c>
      <c r="I32" s="99"/>
      <c r="J32" s="168"/>
      <c r="K32" s="327">
        <f t="shared" si="3"/>
        <v>0</v>
      </c>
    </row>
    <row r="33" spans="1:11" ht="12.75">
      <c r="A33" s="400"/>
      <c r="B33" s="337"/>
      <c r="C33" s="338"/>
      <c r="D33" s="168"/>
      <c r="E33" s="168"/>
      <c r="F33" s="99"/>
      <c r="G33" s="327">
        <f t="shared" si="4"/>
        <v>0</v>
      </c>
      <c r="H33" s="327">
        <f t="shared" si="5"/>
        <v>0</v>
      </c>
      <c r="I33" s="99"/>
      <c r="J33" s="168"/>
      <c r="K33" s="327">
        <f t="shared" si="3"/>
        <v>0</v>
      </c>
    </row>
    <row r="34" spans="1:11" ht="12.75">
      <c r="A34" s="400"/>
      <c r="B34" s="337"/>
      <c r="C34" s="338"/>
      <c r="D34" s="168"/>
      <c r="E34" s="168"/>
      <c r="F34" s="99"/>
      <c r="G34" s="327">
        <f t="shared" si="4"/>
        <v>0</v>
      </c>
      <c r="H34" s="327">
        <f t="shared" si="5"/>
        <v>0</v>
      </c>
      <c r="I34" s="99"/>
      <c r="J34" s="168"/>
      <c r="K34" s="327">
        <f t="shared" si="3"/>
        <v>0</v>
      </c>
    </row>
    <row r="35" spans="1:11" ht="12.75">
      <c r="A35" s="400"/>
      <c r="B35" s="337"/>
      <c r="C35" s="338"/>
      <c r="D35" s="168"/>
      <c r="E35" s="168"/>
      <c r="F35" s="99"/>
      <c r="G35" s="327">
        <f t="shared" si="4"/>
        <v>0</v>
      </c>
      <c r="H35" s="327">
        <f t="shared" si="5"/>
        <v>0</v>
      </c>
      <c r="I35" s="99"/>
      <c r="J35" s="168"/>
      <c r="K35" s="327">
        <f t="shared" si="3"/>
        <v>0</v>
      </c>
    </row>
    <row r="36" spans="1:11" ht="12.75">
      <c r="A36" s="400"/>
      <c r="B36" s="337"/>
      <c r="C36" s="338"/>
      <c r="D36" s="168"/>
      <c r="E36" s="168"/>
      <c r="F36" s="99"/>
      <c r="G36" s="327">
        <f t="shared" si="4"/>
        <v>0</v>
      </c>
      <c r="H36" s="327">
        <f t="shared" si="5"/>
        <v>0</v>
      </c>
      <c r="I36" s="99"/>
      <c r="J36" s="168"/>
      <c r="K36" s="327">
        <f t="shared" si="3"/>
        <v>0</v>
      </c>
    </row>
    <row r="37" spans="1:11" ht="12.75">
      <c r="A37" s="400"/>
      <c r="B37" s="337"/>
      <c r="C37" s="338"/>
      <c r="D37" s="168"/>
      <c r="E37" s="168"/>
      <c r="F37" s="99"/>
      <c r="G37" s="327">
        <f t="shared" si="4"/>
        <v>0</v>
      </c>
      <c r="H37" s="327">
        <f t="shared" si="5"/>
        <v>0</v>
      </c>
      <c r="I37" s="99"/>
      <c r="J37" s="168"/>
      <c r="K37" s="327">
        <f t="shared" si="3"/>
        <v>0</v>
      </c>
    </row>
    <row r="38" spans="1:11" ht="12.75">
      <c r="A38" s="400"/>
      <c r="B38" s="337"/>
      <c r="C38" s="338"/>
      <c r="D38" s="168"/>
      <c r="E38" s="168"/>
      <c r="F38" s="99"/>
      <c r="G38" s="327">
        <f t="shared" si="4"/>
        <v>0</v>
      </c>
      <c r="H38" s="327">
        <f t="shared" si="5"/>
        <v>0</v>
      </c>
      <c r="I38" s="99"/>
      <c r="J38" s="168"/>
      <c r="K38" s="327">
        <f aca="true" t="shared" si="6" ref="K38:K43">I38*J38</f>
        <v>0</v>
      </c>
    </row>
    <row r="39" spans="1:11" ht="12.75">
      <c r="A39" s="400"/>
      <c r="B39" s="337"/>
      <c r="C39" s="338"/>
      <c r="D39" s="168"/>
      <c r="E39" s="168"/>
      <c r="F39" s="99"/>
      <c r="G39" s="327">
        <f aca="true" t="shared" si="7" ref="G39:G55">(D39+E39)/1000*2*F39</f>
        <v>0</v>
      </c>
      <c r="H39" s="327">
        <f aca="true" t="shared" si="8" ref="H39:H55">(D39+E39)/1000*2/0.6*3*F39</f>
        <v>0</v>
      </c>
      <c r="I39" s="99"/>
      <c r="J39" s="168"/>
      <c r="K39" s="327">
        <f t="shared" si="6"/>
        <v>0</v>
      </c>
    </row>
    <row r="40" spans="1:11" ht="12.75">
      <c r="A40" s="400"/>
      <c r="B40" s="337"/>
      <c r="C40" s="338"/>
      <c r="D40" s="168"/>
      <c r="E40" s="168"/>
      <c r="F40" s="99"/>
      <c r="G40" s="327">
        <f t="shared" si="7"/>
        <v>0</v>
      </c>
      <c r="H40" s="327">
        <f t="shared" si="8"/>
        <v>0</v>
      </c>
      <c r="I40" s="99"/>
      <c r="J40" s="168"/>
      <c r="K40" s="327">
        <f t="shared" si="6"/>
        <v>0</v>
      </c>
    </row>
    <row r="41" spans="1:11" ht="12.75">
      <c r="A41" s="400"/>
      <c r="B41" s="337"/>
      <c r="C41" s="338"/>
      <c r="D41" s="168"/>
      <c r="E41" s="168"/>
      <c r="F41" s="99"/>
      <c r="G41" s="327">
        <f t="shared" si="7"/>
        <v>0</v>
      </c>
      <c r="H41" s="327">
        <f t="shared" si="8"/>
        <v>0</v>
      </c>
      <c r="I41" s="99"/>
      <c r="J41" s="168"/>
      <c r="K41" s="327">
        <f t="shared" si="6"/>
        <v>0</v>
      </c>
    </row>
    <row r="42" spans="1:11" ht="12.75">
      <c r="A42" s="400"/>
      <c r="B42" s="337"/>
      <c r="C42" s="338"/>
      <c r="D42" s="168"/>
      <c r="E42" s="168"/>
      <c r="F42" s="99"/>
      <c r="G42" s="327">
        <f t="shared" si="7"/>
        <v>0</v>
      </c>
      <c r="H42" s="327">
        <f t="shared" si="8"/>
        <v>0</v>
      </c>
      <c r="I42" s="99"/>
      <c r="J42" s="168"/>
      <c r="K42" s="327">
        <f t="shared" si="6"/>
        <v>0</v>
      </c>
    </row>
    <row r="43" spans="1:11" ht="12.75">
      <c r="A43" s="400"/>
      <c r="B43" s="337"/>
      <c r="C43" s="338"/>
      <c r="D43" s="168"/>
      <c r="E43" s="168"/>
      <c r="F43" s="99"/>
      <c r="G43" s="327">
        <f t="shared" si="7"/>
        <v>0</v>
      </c>
      <c r="H43" s="327">
        <f t="shared" si="8"/>
        <v>0</v>
      </c>
      <c r="I43" s="99"/>
      <c r="J43" s="168"/>
      <c r="K43" s="327">
        <f t="shared" si="6"/>
        <v>0</v>
      </c>
    </row>
    <row r="44" spans="1:11" ht="12.75">
      <c r="A44" s="400"/>
      <c r="B44" s="337"/>
      <c r="C44" s="338"/>
      <c r="D44" s="168"/>
      <c r="E44" s="168"/>
      <c r="F44" s="99"/>
      <c r="G44" s="327">
        <f t="shared" si="7"/>
        <v>0</v>
      </c>
      <c r="H44" s="327">
        <f t="shared" si="8"/>
        <v>0</v>
      </c>
      <c r="I44" s="99"/>
      <c r="J44" s="308"/>
      <c r="K44" s="327">
        <f aca="true" t="shared" si="9" ref="K44:K49">I44*J44</f>
        <v>0</v>
      </c>
    </row>
    <row r="45" spans="1:11" ht="12.75">
      <c r="A45" s="400"/>
      <c r="B45" s="337"/>
      <c r="C45" s="338"/>
      <c r="D45" s="168"/>
      <c r="E45" s="168"/>
      <c r="F45" s="99"/>
      <c r="G45" s="327">
        <f t="shared" si="7"/>
        <v>0</v>
      </c>
      <c r="H45" s="327">
        <f t="shared" si="8"/>
        <v>0</v>
      </c>
      <c r="I45" s="99"/>
      <c r="J45" s="308"/>
      <c r="K45" s="327">
        <f t="shared" si="9"/>
        <v>0</v>
      </c>
    </row>
    <row r="46" spans="1:11" ht="12.75">
      <c r="A46" s="400"/>
      <c r="B46" s="337"/>
      <c r="C46" s="338"/>
      <c r="D46" s="168"/>
      <c r="E46" s="168"/>
      <c r="F46" s="99"/>
      <c r="G46" s="327">
        <f t="shared" si="7"/>
        <v>0</v>
      </c>
      <c r="H46" s="327">
        <f t="shared" si="8"/>
        <v>0</v>
      </c>
      <c r="I46" s="99"/>
      <c r="J46" s="308"/>
      <c r="K46" s="327">
        <f t="shared" si="9"/>
        <v>0</v>
      </c>
    </row>
    <row r="47" spans="1:11" ht="12.75">
      <c r="A47" s="400"/>
      <c r="B47" s="337"/>
      <c r="C47" s="338"/>
      <c r="D47" s="168"/>
      <c r="E47" s="168"/>
      <c r="F47" s="99"/>
      <c r="G47" s="327">
        <f t="shared" si="7"/>
        <v>0</v>
      </c>
      <c r="H47" s="327">
        <f t="shared" si="8"/>
        <v>0</v>
      </c>
      <c r="I47" s="99"/>
      <c r="J47" s="308"/>
      <c r="K47" s="327">
        <f t="shared" si="9"/>
        <v>0</v>
      </c>
    </row>
    <row r="48" spans="1:11" ht="12.75">
      <c r="A48" s="400"/>
      <c r="B48" s="337"/>
      <c r="C48" s="338"/>
      <c r="D48" s="168"/>
      <c r="E48" s="168"/>
      <c r="F48" s="99"/>
      <c r="G48" s="327">
        <f t="shared" si="7"/>
        <v>0</v>
      </c>
      <c r="H48" s="327">
        <f t="shared" si="8"/>
        <v>0</v>
      </c>
      <c r="I48" s="99"/>
      <c r="J48" s="308"/>
      <c r="K48" s="327">
        <f t="shared" si="9"/>
        <v>0</v>
      </c>
    </row>
    <row r="49" spans="1:11" ht="12.75">
      <c r="A49" s="400"/>
      <c r="B49" s="337"/>
      <c r="C49" s="338"/>
      <c r="D49" s="168"/>
      <c r="E49" s="168"/>
      <c r="F49" s="99"/>
      <c r="G49" s="327">
        <f t="shared" si="7"/>
        <v>0</v>
      </c>
      <c r="H49" s="327">
        <f t="shared" si="8"/>
        <v>0</v>
      </c>
      <c r="I49" s="99"/>
      <c r="J49" s="308"/>
      <c r="K49" s="327">
        <f t="shared" si="9"/>
        <v>0</v>
      </c>
    </row>
    <row r="50" spans="1:11" ht="12.75">
      <c r="A50" s="400"/>
      <c r="B50" s="337"/>
      <c r="C50" s="338"/>
      <c r="D50" s="168"/>
      <c r="E50" s="168"/>
      <c r="F50" s="99"/>
      <c r="G50" s="327">
        <f t="shared" si="7"/>
        <v>0</v>
      </c>
      <c r="H50" s="327">
        <f t="shared" si="8"/>
        <v>0</v>
      </c>
      <c r="I50" s="99"/>
      <c r="J50" s="168"/>
      <c r="K50" s="327">
        <v>0</v>
      </c>
    </row>
    <row r="51" spans="1:11" ht="12.75">
      <c r="A51" s="400"/>
      <c r="B51" s="337"/>
      <c r="C51" s="338"/>
      <c r="D51" s="168"/>
      <c r="E51" s="168"/>
      <c r="F51" s="99"/>
      <c r="G51" s="327">
        <f t="shared" si="7"/>
        <v>0</v>
      </c>
      <c r="H51" s="327">
        <f t="shared" si="8"/>
        <v>0</v>
      </c>
      <c r="I51" s="99"/>
      <c r="J51" s="168"/>
      <c r="K51" s="327">
        <v>0</v>
      </c>
    </row>
    <row r="52" spans="1:11" ht="12.75">
      <c r="A52" s="400"/>
      <c r="B52" s="337"/>
      <c r="C52" s="338"/>
      <c r="D52" s="168"/>
      <c r="E52" s="168"/>
      <c r="F52" s="99"/>
      <c r="G52" s="327">
        <f t="shared" si="7"/>
        <v>0</v>
      </c>
      <c r="H52" s="327">
        <f t="shared" si="8"/>
        <v>0</v>
      </c>
      <c r="I52" s="99"/>
      <c r="J52" s="168"/>
      <c r="K52" s="327">
        <v>0</v>
      </c>
    </row>
    <row r="53" spans="1:11" ht="12.75">
      <c r="A53" s="400"/>
      <c r="B53" s="337"/>
      <c r="C53" s="338"/>
      <c r="D53" s="168"/>
      <c r="E53" s="168"/>
      <c r="F53" s="99"/>
      <c r="G53" s="327">
        <f t="shared" si="7"/>
        <v>0</v>
      </c>
      <c r="H53" s="327">
        <f t="shared" si="8"/>
        <v>0</v>
      </c>
      <c r="I53" s="99"/>
      <c r="J53" s="168"/>
      <c r="K53" s="327">
        <v>0</v>
      </c>
    </row>
    <row r="54" spans="1:11" ht="12.75">
      <c r="A54" s="400"/>
      <c r="B54" s="337"/>
      <c r="C54" s="338"/>
      <c r="D54" s="168"/>
      <c r="E54" s="168"/>
      <c r="F54" s="99"/>
      <c r="G54" s="327">
        <f t="shared" si="7"/>
        <v>0</v>
      </c>
      <c r="H54" s="327">
        <f t="shared" si="8"/>
        <v>0</v>
      </c>
      <c r="I54" s="99"/>
      <c r="J54" s="308"/>
      <c r="K54" s="327">
        <f>I54*J54</f>
        <v>0</v>
      </c>
    </row>
    <row r="55" spans="1:11" ht="12.75">
      <c r="A55" s="400"/>
      <c r="B55" s="337"/>
      <c r="C55" s="338"/>
      <c r="D55" s="168"/>
      <c r="E55" s="168"/>
      <c r="F55" s="99"/>
      <c r="G55" s="327">
        <f t="shared" si="7"/>
        <v>0</v>
      </c>
      <c r="H55" s="327">
        <f t="shared" si="8"/>
        <v>0</v>
      </c>
      <c r="I55" s="99"/>
      <c r="J55" s="308"/>
      <c r="K55" s="327">
        <f>I55*J55</f>
        <v>0</v>
      </c>
    </row>
    <row r="56" spans="1:11" ht="13.5" thickBot="1">
      <c r="A56" s="228"/>
      <c r="B56" s="30"/>
      <c r="C56" s="30"/>
      <c r="D56" s="328"/>
      <c r="E56" s="328"/>
      <c r="F56" s="328"/>
      <c r="G56" s="328"/>
      <c r="H56" s="328"/>
      <c r="I56" s="328"/>
      <c r="J56" s="328"/>
      <c r="K56" s="328"/>
    </row>
    <row r="57" spans="1:11" ht="12.75">
      <c r="A57" s="329"/>
      <c r="B57" s="347" t="s">
        <v>532</v>
      </c>
      <c r="C57" s="348"/>
      <c r="D57" s="348"/>
      <c r="E57" s="348"/>
      <c r="F57" s="349"/>
      <c r="G57" s="274"/>
      <c r="H57" s="313" t="s">
        <v>524</v>
      </c>
      <c r="I57" s="313" t="s">
        <v>525</v>
      </c>
      <c r="J57" s="313" t="s">
        <v>450</v>
      </c>
      <c r="K57" s="275"/>
    </row>
    <row r="58" spans="1:11" ht="12.75">
      <c r="A58" s="330"/>
      <c r="B58" s="331"/>
      <c r="C58" s="316"/>
      <c r="D58" s="332"/>
      <c r="E58" s="332"/>
      <c r="F58" s="332"/>
      <c r="G58" s="318" t="s">
        <v>365</v>
      </c>
      <c r="H58" s="318" t="s">
        <v>526</v>
      </c>
      <c r="I58" s="318" t="s">
        <v>527</v>
      </c>
      <c r="J58" s="318" t="s">
        <v>15</v>
      </c>
      <c r="K58" s="320" t="s">
        <v>528</v>
      </c>
    </row>
    <row r="59" spans="1:11" ht="13.5" thickBot="1">
      <c r="A59" s="414" t="s">
        <v>98</v>
      </c>
      <c r="B59" s="333" t="s">
        <v>533</v>
      </c>
      <c r="C59" s="334"/>
      <c r="D59" s="325" t="s">
        <v>530</v>
      </c>
      <c r="E59" s="325" t="s">
        <v>531</v>
      </c>
      <c r="F59" s="325" t="s">
        <v>134</v>
      </c>
      <c r="G59" s="325" t="s">
        <v>14</v>
      </c>
      <c r="H59" s="325" t="s">
        <v>452</v>
      </c>
      <c r="I59" s="325" t="s">
        <v>134</v>
      </c>
      <c r="J59" s="325" t="s">
        <v>452</v>
      </c>
      <c r="K59" s="326" t="s">
        <v>452</v>
      </c>
    </row>
    <row r="60" spans="1:11" ht="12.75">
      <c r="A60" s="400"/>
      <c r="B60" s="339"/>
      <c r="C60" s="340"/>
      <c r="D60" s="168">
        <v>0</v>
      </c>
      <c r="E60" s="168">
        <v>0</v>
      </c>
      <c r="F60" s="99">
        <v>0</v>
      </c>
      <c r="G60" s="327">
        <f aca="true" t="shared" si="10" ref="G60:G75">(D60+E60)/1000*2*F60</f>
        <v>0</v>
      </c>
      <c r="H60" s="327">
        <f aca="true" t="shared" si="11" ref="H60:H75">(D60+E60)/1000*2/0.6*3*F60</f>
        <v>0</v>
      </c>
      <c r="I60" s="99"/>
      <c r="J60" s="168"/>
      <c r="K60" s="327">
        <f aca="true" t="shared" si="12" ref="K60:K75">I60*J60</f>
        <v>0</v>
      </c>
    </row>
    <row r="61" spans="1:11" ht="12.75">
      <c r="A61" s="400"/>
      <c r="B61" s="339"/>
      <c r="C61" s="340"/>
      <c r="D61" s="168"/>
      <c r="E61" s="168"/>
      <c r="F61" s="99"/>
      <c r="G61" s="327">
        <f t="shared" si="10"/>
        <v>0</v>
      </c>
      <c r="H61" s="327">
        <f t="shared" si="11"/>
        <v>0</v>
      </c>
      <c r="I61" s="99"/>
      <c r="J61" s="168"/>
      <c r="K61" s="327">
        <f t="shared" si="12"/>
        <v>0</v>
      </c>
    </row>
    <row r="62" spans="1:11" ht="12.75">
      <c r="A62" s="400"/>
      <c r="B62" s="339"/>
      <c r="C62" s="340"/>
      <c r="D62" s="168"/>
      <c r="E62" s="168"/>
      <c r="F62" s="99"/>
      <c r="G62" s="327">
        <f t="shared" si="10"/>
        <v>0</v>
      </c>
      <c r="H62" s="327">
        <f t="shared" si="11"/>
        <v>0</v>
      </c>
      <c r="I62" s="99"/>
      <c r="J62" s="168"/>
      <c r="K62" s="327">
        <f t="shared" si="12"/>
        <v>0</v>
      </c>
    </row>
    <row r="63" spans="1:11" ht="12.75">
      <c r="A63" s="400"/>
      <c r="B63" s="339"/>
      <c r="C63" s="340"/>
      <c r="D63" s="168"/>
      <c r="E63" s="168"/>
      <c r="F63" s="99"/>
      <c r="G63" s="327">
        <f t="shared" si="10"/>
        <v>0</v>
      </c>
      <c r="H63" s="327">
        <f t="shared" si="11"/>
        <v>0</v>
      </c>
      <c r="I63" s="99"/>
      <c r="J63" s="168"/>
      <c r="K63" s="327">
        <f t="shared" si="12"/>
        <v>0</v>
      </c>
    </row>
    <row r="64" spans="1:11" ht="12.75">
      <c r="A64" s="400"/>
      <c r="B64" s="339"/>
      <c r="C64" s="340"/>
      <c r="D64" s="168"/>
      <c r="E64" s="168"/>
      <c r="F64" s="99"/>
      <c r="G64" s="327">
        <f t="shared" si="10"/>
        <v>0</v>
      </c>
      <c r="H64" s="327">
        <f t="shared" si="11"/>
        <v>0</v>
      </c>
      <c r="I64" s="99"/>
      <c r="J64" s="168"/>
      <c r="K64" s="327">
        <f t="shared" si="12"/>
        <v>0</v>
      </c>
    </row>
    <row r="65" spans="1:11" ht="12.75">
      <c r="A65" s="400"/>
      <c r="B65" s="339"/>
      <c r="C65" s="340"/>
      <c r="D65" s="168"/>
      <c r="E65" s="168"/>
      <c r="F65" s="99"/>
      <c r="G65" s="327">
        <f t="shared" si="10"/>
        <v>0</v>
      </c>
      <c r="H65" s="327">
        <f t="shared" si="11"/>
        <v>0</v>
      </c>
      <c r="I65" s="99"/>
      <c r="J65" s="168"/>
      <c r="K65" s="327">
        <f t="shared" si="12"/>
        <v>0</v>
      </c>
    </row>
    <row r="66" spans="1:11" ht="12.75">
      <c r="A66" s="400"/>
      <c r="B66" s="339"/>
      <c r="C66" s="340"/>
      <c r="D66" s="168"/>
      <c r="E66" s="168"/>
      <c r="F66" s="99"/>
      <c r="G66" s="327">
        <f t="shared" si="10"/>
        <v>0</v>
      </c>
      <c r="H66" s="327">
        <f t="shared" si="11"/>
        <v>0</v>
      </c>
      <c r="I66" s="99"/>
      <c r="J66" s="168"/>
      <c r="K66" s="327">
        <f t="shared" si="12"/>
        <v>0</v>
      </c>
    </row>
    <row r="67" spans="1:11" ht="12.75">
      <c r="A67" s="400"/>
      <c r="B67" s="339"/>
      <c r="C67" s="340"/>
      <c r="D67" s="168"/>
      <c r="E67" s="168"/>
      <c r="F67" s="99"/>
      <c r="G67" s="327">
        <f t="shared" si="10"/>
        <v>0</v>
      </c>
      <c r="H67" s="327">
        <f t="shared" si="11"/>
        <v>0</v>
      </c>
      <c r="I67" s="99"/>
      <c r="J67" s="168"/>
      <c r="K67" s="327">
        <f t="shared" si="12"/>
        <v>0</v>
      </c>
    </row>
    <row r="68" spans="1:11" ht="12.75">
      <c r="A68" s="400"/>
      <c r="B68" s="339"/>
      <c r="C68" s="340"/>
      <c r="D68" s="168"/>
      <c r="E68" s="168"/>
      <c r="F68" s="99"/>
      <c r="G68" s="327">
        <f t="shared" si="10"/>
        <v>0</v>
      </c>
      <c r="H68" s="327">
        <f t="shared" si="11"/>
        <v>0</v>
      </c>
      <c r="I68" s="99"/>
      <c r="J68" s="168"/>
      <c r="K68" s="327">
        <f t="shared" si="12"/>
        <v>0</v>
      </c>
    </row>
    <row r="69" spans="1:11" ht="12.75">
      <c r="A69" s="400"/>
      <c r="B69" s="339"/>
      <c r="C69" s="340"/>
      <c r="D69" s="168"/>
      <c r="E69" s="168"/>
      <c r="F69" s="99"/>
      <c r="G69" s="327">
        <f t="shared" si="10"/>
        <v>0</v>
      </c>
      <c r="H69" s="327">
        <f t="shared" si="11"/>
        <v>0</v>
      </c>
      <c r="I69" s="99"/>
      <c r="J69" s="168"/>
      <c r="K69" s="327">
        <f t="shared" si="12"/>
        <v>0</v>
      </c>
    </row>
    <row r="70" spans="1:11" ht="12.75">
      <c r="A70" s="400"/>
      <c r="B70" s="339"/>
      <c r="C70" s="340"/>
      <c r="D70" s="168"/>
      <c r="E70" s="168"/>
      <c r="F70" s="99"/>
      <c r="G70" s="327">
        <f t="shared" si="10"/>
        <v>0</v>
      </c>
      <c r="H70" s="327">
        <f t="shared" si="11"/>
        <v>0</v>
      </c>
      <c r="I70" s="99"/>
      <c r="J70" s="168"/>
      <c r="K70" s="327">
        <f t="shared" si="12"/>
        <v>0</v>
      </c>
    </row>
    <row r="71" spans="1:11" ht="12.75">
      <c r="A71" s="400"/>
      <c r="B71" s="339"/>
      <c r="C71" s="340"/>
      <c r="D71" s="168"/>
      <c r="E71" s="168"/>
      <c r="F71" s="99"/>
      <c r="G71" s="327">
        <f t="shared" si="10"/>
        <v>0</v>
      </c>
      <c r="H71" s="327">
        <f t="shared" si="11"/>
        <v>0</v>
      </c>
      <c r="I71" s="99"/>
      <c r="J71" s="168"/>
      <c r="K71" s="327">
        <f t="shared" si="12"/>
        <v>0</v>
      </c>
    </row>
    <row r="72" spans="1:11" ht="12.75">
      <c r="A72" s="400"/>
      <c r="B72" s="339"/>
      <c r="C72" s="340"/>
      <c r="D72" s="168"/>
      <c r="E72" s="168"/>
      <c r="F72" s="99"/>
      <c r="G72" s="327">
        <f t="shared" si="10"/>
        <v>0</v>
      </c>
      <c r="H72" s="327">
        <f t="shared" si="11"/>
        <v>0</v>
      </c>
      <c r="I72" s="99"/>
      <c r="J72" s="168"/>
      <c r="K72" s="327">
        <f t="shared" si="12"/>
        <v>0</v>
      </c>
    </row>
    <row r="73" spans="1:11" ht="12.75">
      <c r="A73" s="400"/>
      <c r="B73" s="339"/>
      <c r="C73" s="340"/>
      <c r="D73" s="168"/>
      <c r="E73" s="168"/>
      <c r="F73" s="99"/>
      <c r="G73" s="327">
        <f t="shared" si="10"/>
        <v>0</v>
      </c>
      <c r="H73" s="327">
        <f t="shared" si="11"/>
        <v>0</v>
      </c>
      <c r="I73" s="99"/>
      <c r="J73" s="168"/>
      <c r="K73" s="327">
        <f t="shared" si="12"/>
        <v>0</v>
      </c>
    </row>
    <row r="74" spans="1:11" ht="12.75">
      <c r="A74" s="400"/>
      <c r="B74" s="339"/>
      <c r="C74" s="340"/>
      <c r="D74" s="168"/>
      <c r="E74" s="168"/>
      <c r="F74" s="99"/>
      <c r="G74" s="327">
        <f t="shared" si="10"/>
        <v>0</v>
      </c>
      <c r="H74" s="327">
        <f t="shared" si="11"/>
        <v>0</v>
      </c>
      <c r="I74" s="99"/>
      <c r="J74" s="168"/>
      <c r="K74" s="327">
        <f t="shared" si="12"/>
        <v>0</v>
      </c>
    </row>
    <row r="75" spans="1:11" ht="12.75">
      <c r="A75" s="400"/>
      <c r="B75" s="339"/>
      <c r="C75" s="340"/>
      <c r="D75" s="168"/>
      <c r="E75" s="168"/>
      <c r="F75" s="99"/>
      <c r="G75" s="327">
        <f t="shared" si="10"/>
        <v>0</v>
      </c>
      <c r="H75" s="327">
        <f t="shared" si="11"/>
        <v>0</v>
      </c>
      <c r="I75" s="99"/>
      <c r="J75" s="168"/>
      <c r="K75" s="327">
        <f t="shared" si="12"/>
        <v>0</v>
      </c>
    </row>
    <row r="76" spans="1:11" ht="12.75">
      <c r="A76" s="400"/>
      <c r="B76" s="339"/>
      <c r="C76" s="340"/>
      <c r="D76" s="168"/>
      <c r="E76" s="168"/>
      <c r="F76" s="99"/>
      <c r="G76" s="327">
        <f aca="true" t="shared" si="13" ref="G76:G91">(D76+E76)/1000*2*F76</f>
        <v>0</v>
      </c>
      <c r="H76" s="327">
        <f aca="true" t="shared" si="14" ref="H76:H91">(D76+E76)/1000*2/0.6*3*F76</f>
        <v>0</v>
      </c>
      <c r="I76" s="99"/>
      <c r="J76" s="168"/>
      <c r="K76" s="327">
        <f aca="true" t="shared" si="15" ref="K76:K91">I76*J76</f>
        <v>0</v>
      </c>
    </row>
    <row r="77" spans="1:11" ht="12.75">
      <c r="A77" s="400"/>
      <c r="B77" s="339"/>
      <c r="C77" s="340"/>
      <c r="D77" s="168"/>
      <c r="E77" s="168"/>
      <c r="F77" s="99"/>
      <c r="G77" s="327">
        <f t="shared" si="13"/>
        <v>0</v>
      </c>
      <c r="H77" s="327">
        <f t="shared" si="14"/>
        <v>0</v>
      </c>
      <c r="I77" s="99"/>
      <c r="J77" s="168"/>
      <c r="K77" s="327">
        <f t="shared" si="15"/>
        <v>0</v>
      </c>
    </row>
    <row r="78" spans="1:11" ht="12.75">
      <c r="A78" s="400"/>
      <c r="B78" s="339"/>
      <c r="C78" s="340"/>
      <c r="D78" s="168"/>
      <c r="E78" s="168"/>
      <c r="F78" s="99"/>
      <c r="G78" s="327">
        <f t="shared" si="13"/>
        <v>0</v>
      </c>
      <c r="H78" s="327">
        <f t="shared" si="14"/>
        <v>0</v>
      </c>
      <c r="I78" s="99"/>
      <c r="J78" s="168"/>
      <c r="K78" s="327">
        <f t="shared" si="15"/>
        <v>0</v>
      </c>
    </row>
    <row r="79" spans="1:11" ht="12.75">
      <c r="A79" s="400"/>
      <c r="B79" s="339"/>
      <c r="C79" s="340"/>
      <c r="D79" s="168"/>
      <c r="E79" s="168"/>
      <c r="F79" s="99"/>
      <c r="G79" s="327">
        <f t="shared" si="13"/>
        <v>0</v>
      </c>
      <c r="H79" s="327">
        <f t="shared" si="14"/>
        <v>0</v>
      </c>
      <c r="I79" s="99"/>
      <c r="J79" s="168"/>
      <c r="K79" s="327">
        <f t="shared" si="15"/>
        <v>0</v>
      </c>
    </row>
    <row r="80" spans="1:11" ht="12.75">
      <c r="A80" s="400"/>
      <c r="B80" s="339"/>
      <c r="C80" s="340"/>
      <c r="D80" s="168"/>
      <c r="E80" s="168"/>
      <c r="F80" s="99"/>
      <c r="G80" s="327">
        <f t="shared" si="13"/>
        <v>0</v>
      </c>
      <c r="H80" s="327">
        <f t="shared" si="14"/>
        <v>0</v>
      </c>
      <c r="I80" s="99"/>
      <c r="J80" s="168"/>
      <c r="K80" s="327">
        <f t="shared" si="15"/>
        <v>0</v>
      </c>
    </row>
    <row r="81" spans="1:11" ht="12.75">
      <c r="A81" s="400"/>
      <c r="B81" s="339"/>
      <c r="C81" s="340"/>
      <c r="D81" s="168"/>
      <c r="E81" s="168"/>
      <c r="F81" s="99"/>
      <c r="G81" s="327">
        <f t="shared" si="13"/>
        <v>0</v>
      </c>
      <c r="H81" s="327">
        <f t="shared" si="14"/>
        <v>0</v>
      </c>
      <c r="I81" s="99"/>
      <c r="J81" s="168"/>
      <c r="K81" s="327">
        <f t="shared" si="15"/>
        <v>0</v>
      </c>
    </row>
    <row r="82" spans="1:11" ht="12.75">
      <c r="A82" s="400"/>
      <c r="B82" s="339"/>
      <c r="C82" s="340"/>
      <c r="D82" s="168"/>
      <c r="E82" s="168"/>
      <c r="F82" s="99"/>
      <c r="G82" s="327">
        <f t="shared" si="13"/>
        <v>0</v>
      </c>
      <c r="H82" s="327">
        <f t="shared" si="14"/>
        <v>0</v>
      </c>
      <c r="I82" s="99"/>
      <c r="J82" s="168"/>
      <c r="K82" s="327">
        <f t="shared" si="15"/>
        <v>0</v>
      </c>
    </row>
    <row r="83" spans="1:11" ht="12.75">
      <c r="A83" s="400"/>
      <c r="B83" s="339"/>
      <c r="C83" s="340"/>
      <c r="D83" s="168"/>
      <c r="E83" s="168"/>
      <c r="F83" s="99"/>
      <c r="G83" s="327">
        <f t="shared" si="13"/>
        <v>0</v>
      </c>
      <c r="H83" s="327">
        <f t="shared" si="14"/>
        <v>0</v>
      </c>
      <c r="I83" s="99"/>
      <c r="J83" s="168"/>
      <c r="K83" s="327">
        <f t="shared" si="15"/>
        <v>0</v>
      </c>
    </row>
    <row r="84" spans="1:11" ht="12.75">
      <c r="A84" s="400"/>
      <c r="B84" s="339"/>
      <c r="C84" s="340"/>
      <c r="D84" s="168"/>
      <c r="E84" s="168"/>
      <c r="F84" s="99"/>
      <c r="G84" s="327">
        <f t="shared" si="13"/>
        <v>0</v>
      </c>
      <c r="H84" s="327">
        <f t="shared" si="14"/>
        <v>0</v>
      </c>
      <c r="I84" s="99"/>
      <c r="J84" s="168"/>
      <c r="K84" s="327">
        <f t="shared" si="15"/>
        <v>0</v>
      </c>
    </row>
    <row r="85" spans="1:11" ht="12.75">
      <c r="A85" s="400"/>
      <c r="B85" s="339"/>
      <c r="C85" s="340"/>
      <c r="D85" s="168"/>
      <c r="E85" s="168"/>
      <c r="F85" s="99"/>
      <c r="G85" s="327">
        <f t="shared" si="13"/>
        <v>0</v>
      </c>
      <c r="H85" s="327">
        <f t="shared" si="14"/>
        <v>0</v>
      </c>
      <c r="I85" s="99"/>
      <c r="J85" s="168"/>
      <c r="K85" s="327">
        <f t="shared" si="15"/>
        <v>0</v>
      </c>
    </row>
    <row r="86" spans="1:11" ht="12.75">
      <c r="A86" s="400"/>
      <c r="B86" s="339"/>
      <c r="C86" s="340"/>
      <c r="D86" s="168"/>
      <c r="E86" s="168"/>
      <c r="F86" s="99"/>
      <c r="G86" s="327">
        <f t="shared" si="13"/>
        <v>0</v>
      </c>
      <c r="H86" s="327">
        <f t="shared" si="14"/>
        <v>0</v>
      </c>
      <c r="I86" s="99"/>
      <c r="J86" s="168"/>
      <c r="K86" s="327">
        <f t="shared" si="15"/>
        <v>0</v>
      </c>
    </row>
    <row r="87" spans="1:11" ht="12.75">
      <c r="A87" s="400"/>
      <c r="B87" s="339"/>
      <c r="C87" s="340"/>
      <c r="D87" s="168"/>
      <c r="E87" s="168"/>
      <c r="F87" s="99"/>
      <c r="G87" s="327">
        <f t="shared" si="13"/>
        <v>0</v>
      </c>
      <c r="H87" s="327">
        <f t="shared" si="14"/>
        <v>0</v>
      </c>
      <c r="I87" s="99"/>
      <c r="J87" s="168"/>
      <c r="K87" s="327">
        <f t="shared" si="15"/>
        <v>0</v>
      </c>
    </row>
    <row r="88" spans="1:11" ht="12.75">
      <c r="A88" s="400"/>
      <c r="B88" s="339"/>
      <c r="C88" s="340"/>
      <c r="D88" s="168"/>
      <c r="E88" s="168"/>
      <c r="F88" s="99"/>
      <c r="G88" s="327">
        <f t="shared" si="13"/>
        <v>0</v>
      </c>
      <c r="H88" s="327">
        <f t="shared" si="14"/>
        <v>0</v>
      </c>
      <c r="I88" s="99"/>
      <c r="J88" s="168"/>
      <c r="K88" s="327">
        <f t="shared" si="15"/>
        <v>0</v>
      </c>
    </row>
    <row r="89" spans="1:11" ht="12.75">
      <c r="A89" s="400"/>
      <c r="B89" s="339"/>
      <c r="C89" s="340"/>
      <c r="D89" s="168"/>
      <c r="E89" s="168"/>
      <c r="F89" s="99"/>
      <c r="G89" s="327">
        <f t="shared" si="13"/>
        <v>0</v>
      </c>
      <c r="H89" s="327">
        <f t="shared" si="14"/>
        <v>0</v>
      </c>
      <c r="I89" s="99"/>
      <c r="J89" s="168"/>
      <c r="K89" s="327">
        <f t="shared" si="15"/>
        <v>0</v>
      </c>
    </row>
    <row r="90" spans="1:11" ht="12.75">
      <c r="A90" s="400"/>
      <c r="B90" s="339"/>
      <c r="C90" s="340"/>
      <c r="D90" s="168"/>
      <c r="E90" s="168"/>
      <c r="F90" s="99"/>
      <c r="G90" s="327">
        <f t="shared" si="13"/>
        <v>0</v>
      </c>
      <c r="H90" s="327">
        <f t="shared" si="14"/>
        <v>0</v>
      </c>
      <c r="I90" s="99"/>
      <c r="J90" s="168"/>
      <c r="K90" s="327">
        <f t="shared" si="15"/>
        <v>0</v>
      </c>
    </row>
    <row r="91" spans="1:11" ht="12.75">
      <c r="A91" s="400"/>
      <c r="B91" s="339"/>
      <c r="C91" s="340"/>
      <c r="D91" s="168"/>
      <c r="E91" s="168"/>
      <c r="F91" s="99"/>
      <c r="G91" s="327">
        <f t="shared" si="13"/>
        <v>0</v>
      </c>
      <c r="H91" s="327">
        <f t="shared" si="14"/>
        <v>0</v>
      </c>
      <c r="I91" s="99"/>
      <c r="J91" s="168"/>
      <c r="K91" s="327">
        <f t="shared" si="15"/>
        <v>0</v>
      </c>
    </row>
    <row r="92" spans="1:11" ht="12.75">
      <c r="A92" s="400"/>
      <c r="B92" s="339" t="s">
        <v>1</v>
      </c>
      <c r="C92" s="340" t="s">
        <v>1</v>
      </c>
      <c r="D92" s="168"/>
      <c r="E92" s="168"/>
      <c r="F92" s="99"/>
      <c r="G92" s="327">
        <f aca="true" t="shared" si="16" ref="G92:G102">(D92+E92)/1000*2*F92</f>
        <v>0</v>
      </c>
      <c r="H92" s="327">
        <f aca="true" t="shared" si="17" ref="H92:H102">(D92+E92)/1000*2/0.6*3*F92</f>
        <v>0</v>
      </c>
      <c r="I92" s="99"/>
      <c r="J92" s="168"/>
      <c r="K92" s="327">
        <f aca="true" t="shared" si="18" ref="K92:K102">I92*J92</f>
        <v>0</v>
      </c>
    </row>
    <row r="93" spans="1:11" ht="12.75">
      <c r="A93" s="400"/>
      <c r="B93" s="339"/>
      <c r="C93" s="340"/>
      <c r="D93" s="168"/>
      <c r="E93" s="168"/>
      <c r="F93" s="99"/>
      <c r="G93" s="327">
        <f t="shared" si="16"/>
        <v>0</v>
      </c>
      <c r="H93" s="327">
        <f t="shared" si="17"/>
        <v>0</v>
      </c>
      <c r="I93" s="99"/>
      <c r="J93" s="168"/>
      <c r="K93" s="327">
        <f t="shared" si="18"/>
        <v>0</v>
      </c>
    </row>
    <row r="94" spans="1:11" ht="12.75">
      <c r="A94" s="400"/>
      <c r="B94" s="339"/>
      <c r="C94" s="340"/>
      <c r="D94" s="168"/>
      <c r="E94" s="168"/>
      <c r="F94" s="99"/>
      <c r="G94" s="327">
        <f t="shared" si="16"/>
        <v>0</v>
      </c>
      <c r="H94" s="327">
        <f t="shared" si="17"/>
        <v>0</v>
      </c>
      <c r="I94" s="99"/>
      <c r="J94" s="168"/>
      <c r="K94" s="327">
        <f t="shared" si="18"/>
        <v>0</v>
      </c>
    </row>
    <row r="95" spans="1:11" ht="12.75">
      <c r="A95" s="400"/>
      <c r="B95" s="339"/>
      <c r="C95" s="340"/>
      <c r="D95" s="168"/>
      <c r="E95" s="168"/>
      <c r="F95" s="99"/>
      <c r="G95" s="327">
        <f t="shared" si="16"/>
        <v>0</v>
      </c>
      <c r="H95" s="327">
        <f t="shared" si="17"/>
        <v>0</v>
      </c>
      <c r="I95" s="99"/>
      <c r="J95" s="168"/>
      <c r="K95" s="327">
        <f t="shared" si="18"/>
        <v>0</v>
      </c>
    </row>
    <row r="96" spans="1:11" ht="12.75">
      <c r="A96" s="400"/>
      <c r="B96" s="339"/>
      <c r="C96" s="340"/>
      <c r="D96" s="168"/>
      <c r="E96" s="168"/>
      <c r="F96" s="99"/>
      <c r="G96" s="327">
        <f t="shared" si="16"/>
        <v>0</v>
      </c>
      <c r="H96" s="327">
        <f t="shared" si="17"/>
        <v>0</v>
      </c>
      <c r="I96" s="99"/>
      <c r="J96" s="168"/>
      <c r="K96" s="327">
        <f t="shared" si="18"/>
        <v>0</v>
      </c>
    </row>
    <row r="97" spans="1:11" ht="12.75">
      <c r="A97" s="400"/>
      <c r="B97" s="339"/>
      <c r="C97" s="340"/>
      <c r="D97" s="168"/>
      <c r="E97" s="168"/>
      <c r="F97" s="99"/>
      <c r="G97" s="327">
        <f t="shared" si="16"/>
        <v>0</v>
      </c>
      <c r="H97" s="327">
        <f t="shared" si="17"/>
        <v>0</v>
      </c>
      <c r="I97" s="99"/>
      <c r="J97" s="168"/>
      <c r="K97" s="327">
        <f t="shared" si="18"/>
        <v>0</v>
      </c>
    </row>
    <row r="98" spans="1:11" ht="12.75">
      <c r="A98" s="400"/>
      <c r="B98" s="339"/>
      <c r="C98" s="340"/>
      <c r="D98" s="168"/>
      <c r="E98" s="168"/>
      <c r="F98" s="99"/>
      <c r="G98" s="327">
        <f t="shared" si="16"/>
        <v>0</v>
      </c>
      <c r="H98" s="327">
        <f t="shared" si="17"/>
        <v>0</v>
      </c>
      <c r="I98" s="99"/>
      <c r="J98" s="168"/>
      <c r="K98" s="327">
        <f t="shared" si="18"/>
        <v>0</v>
      </c>
    </row>
    <row r="99" spans="1:11" ht="12.75">
      <c r="A99" s="400"/>
      <c r="B99" s="339"/>
      <c r="C99" s="340"/>
      <c r="D99" s="168"/>
      <c r="E99" s="168"/>
      <c r="F99" s="99"/>
      <c r="G99" s="327">
        <f t="shared" si="16"/>
        <v>0</v>
      </c>
      <c r="H99" s="327">
        <f t="shared" si="17"/>
        <v>0</v>
      </c>
      <c r="I99" s="99"/>
      <c r="J99" s="168"/>
      <c r="K99" s="327">
        <f t="shared" si="18"/>
        <v>0</v>
      </c>
    </row>
    <row r="100" spans="1:11" ht="12.75">
      <c r="A100" s="400"/>
      <c r="B100" s="339"/>
      <c r="C100" s="340"/>
      <c r="D100" s="168"/>
      <c r="E100" s="168"/>
      <c r="F100" s="99"/>
      <c r="G100" s="327">
        <f t="shared" si="16"/>
        <v>0</v>
      </c>
      <c r="H100" s="327">
        <f t="shared" si="17"/>
        <v>0</v>
      </c>
      <c r="I100" s="99"/>
      <c r="J100" s="168"/>
      <c r="K100" s="327">
        <f t="shared" si="18"/>
        <v>0</v>
      </c>
    </row>
    <row r="101" spans="1:11" ht="12.75">
      <c r="A101" s="400"/>
      <c r="B101" s="339"/>
      <c r="C101" s="340"/>
      <c r="D101" s="168"/>
      <c r="E101" s="168"/>
      <c r="F101" s="99"/>
      <c r="G101" s="327">
        <f t="shared" si="16"/>
        <v>0</v>
      </c>
      <c r="H101" s="327">
        <f t="shared" si="17"/>
        <v>0</v>
      </c>
      <c r="I101" s="99"/>
      <c r="J101" s="168"/>
      <c r="K101" s="327">
        <f t="shared" si="18"/>
        <v>0</v>
      </c>
    </row>
    <row r="102" spans="1:11" ht="12.75">
      <c r="A102" s="400"/>
      <c r="B102" s="339"/>
      <c r="C102" s="340"/>
      <c r="D102" s="168"/>
      <c r="E102" s="168"/>
      <c r="F102" s="99"/>
      <c r="G102" s="327">
        <f t="shared" si="16"/>
        <v>0</v>
      </c>
      <c r="H102" s="327">
        <f t="shared" si="17"/>
        <v>0</v>
      </c>
      <c r="I102" s="99"/>
      <c r="J102" s="168"/>
      <c r="K102" s="327">
        <f t="shared" si="18"/>
        <v>0</v>
      </c>
    </row>
    <row r="103" spans="1:11" ht="12.75">
      <c r="A103" s="400"/>
      <c r="B103" s="339"/>
      <c r="C103" s="340"/>
      <c r="D103" s="168"/>
      <c r="E103" s="168"/>
      <c r="F103" s="99"/>
      <c r="G103" s="327">
        <f>(D103+E103)/1000*2*F103</f>
        <v>0</v>
      </c>
      <c r="H103" s="327">
        <f>(D103+E103)/1000*2/0.6*3*F103</f>
        <v>0</v>
      </c>
      <c r="I103" s="99"/>
      <c r="J103" s="168"/>
      <c r="K103" s="327">
        <f>I103*J103</f>
        <v>0</v>
      </c>
    </row>
    <row r="104" spans="1:11" ht="13.5" thickBot="1">
      <c r="A104" s="415"/>
      <c r="B104" s="341"/>
      <c r="C104" s="342"/>
      <c r="D104" s="309"/>
      <c r="E104" s="309"/>
      <c r="F104" s="124"/>
      <c r="G104" s="335">
        <f>(D104+E104)/1000*2*F104</f>
        <v>0</v>
      </c>
      <c r="H104" s="335">
        <f>(D104+E104)/1000*2/0.6*3*F104</f>
        <v>0</v>
      </c>
      <c r="I104" s="124"/>
      <c r="J104" s="309"/>
      <c r="K104" s="335">
        <f>I104*J104</f>
        <v>0</v>
      </c>
    </row>
    <row r="105" spans="1:11" ht="13.5" thickTop="1">
      <c r="A105" s="30"/>
      <c r="B105" s="279" t="s">
        <v>534</v>
      </c>
      <c r="C105" s="279"/>
      <c r="D105" s="336"/>
      <c r="E105" s="336"/>
      <c r="F105" s="121">
        <f>SUM(F6:F104)</f>
        <v>0</v>
      </c>
      <c r="G105" s="556">
        <f>SUM(G6:G104)</f>
        <v>0</v>
      </c>
      <c r="H105" s="556">
        <f>SUM(H6:H104)</f>
        <v>0</v>
      </c>
      <c r="I105" s="121">
        <f>SUM(I6:I104)</f>
        <v>0</v>
      </c>
      <c r="J105" s="311" t="s">
        <v>1</v>
      </c>
      <c r="K105" s="310">
        <f>SUM(K6:K104)</f>
        <v>0</v>
      </c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ht="12.75">
      <c r="G108" s="2"/>
    </row>
  </sheetData>
  <printOptions/>
  <pageMargins left="0.7480314960629921" right="0.36" top="0.984251968503937" bottom="0.7874015748031497" header="0.51" footer="0.5118110236220472"/>
  <pageSetup horizontalDpi="300" verticalDpi="300" orientation="portrait" paperSize="9" r:id="rId1"/>
  <headerFooter alignWithMargins="0">
    <oddHeader>&amp;C&amp;A</oddHeader>
    <oddFooter>&amp;L&amp;F&amp;CPage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112"/>
  <sheetViews>
    <sheetView showGridLines="0" zoomScale="86" zoomScaleNormal="86" workbookViewId="0" topLeftCell="A1">
      <pane ySplit="5" topLeftCell="BM6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8.140625" style="0" customWidth="1"/>
    <col min="2" max="2" width="19.57421875" style="0" customWidth="1"/>
    <col min="3" max="3" width="8.57421875" style="0" customWidth="1"/>
    <col min="4" max="4" width="7.57421875" style="0" customWidth="1"/>
    <col min="5" max="5" width="7.421875" style="0" customWidth="1"/>
    <col min="6" max="6" width="7.7109375" style="0" customWidth="1"/>
    <col min="7" max="7" width="8.7109375" style="0" customWidth="1"/>
    <col min="8" max="8" width="8.57421875" style="0" customWidth="1"/>
    <col min="9" max="9" width="11.28125" style="0" customWidth="1"/>
    <col min="10" max="10" width="9.28125" style="0" customWidth="1"/>
  </cols>
  <sheetData>
    <row r="1" spans="1:10" ht="12.75">
      <c r="A1" s="189" t="s">
        <v>0</v>
      </c>
      <c r="B1" s="30" t="str">
        <f>Summary!B1</f>
        <v> </v>
      </c>
      <c r="C1" s="30"/>
      <c r="D1" s="30"/>
      <c r="E1" s="30"/>
      <c r="F1" s="30"/>
      <c r="G1" s="189" t="s">
        <v>1</v>
      </c>
      <c r="H1" s="30"/>
      <c r="I1" s="189" t="s">
        <v>1</v>
      </c>
      <c r="J1" s="82">
        <f>Summary!G1</f>
        <v>0</v>
      </c>
    </row>
    <row r="2" spans="1:10" ht="13.5" thickBot="1">
      <c r="A2" s="30"/>
      <c r="B2" s="30"/>
      <c r="C2" s="30"/>
      <c r="D2" s="30"/>
      <c r="E2" s="30"/>
      <c r="F2" s="30"/>
      <c r="G2" s="189"/>
      <c r="H2" s="30"/>
      <c r="I2" s="189" t="s">
        <v>7</v>
      </c>
      <c r="J2" s="13">
        <f ca="1">TODAY()</f>
        <v>37300</v>
      </c>
    </row>
    <row r="3" spans="1:10" ht="12.75">
      <c r="A3" s="273"/>
      <c r="B3" s="355"/>
      <c r="C3" s="344" t="s">
        <v>535</v>
      </c>
      <c r="D3" s="344"/>
      <c r="E3" s="346"/>
      <c r="F3" s="274"/>
      <c r="G3" s="313" t="s">
        <v>525</v>
      </c>
      <c r="H3" s="313" t="s">
        <v>450</v>
      </c>
      <c r="I3" s="274"/>
      <c r="J3" s="275"/>
    </row>
    <row r="4" spans="1:10" ht="12.75">
      <c r="A4" s="356"/>
      <c r="B4" s="332"/>
      <c r="C4" s="332"/>
      <c r="D4" s="332"/>
      <c r="E4" s="332"/>
      <c r="F4" s="318" t="s">
        <v>365</v>
      </c>
      <c r="G4" s="318" t="s">
        <v>527</v>
      </c>
      <c r="H4" s="318" t="s">
        <v>15</v>
      </c>
      <c r="I4" s="318" t="s">
        <v>15</v>
      </c>
      <c r="J4" s="320" t="s">
        <v>192</v>
      </c>
    </row>
    <row r="5" spans="1:10" ht="13.5" thickBot="1">
      <c r="A5" s="357"/>
      <c r="B5" s="325" t="s">
        <v>536</v>
      </c>
      <c r="C5" s="325" t="s">
        <v>530</v>
      </c>
      <c r="D5" s="325" t="s">
        <v>531</v>
      </c>
      <c r="E5" s="325" t="s">
        <v>134</v>
      </c>
      <c r="F5" s="325" t="s">
        <v>14</v>
      </c>
      <c r="G5" s="325" t="s">
        <v>134</v>
      </c>
      <c r="H5" s="325" t="s">
        <v>452</v>
      </c>
      <c r="I5" s="325" t="s">
        <v>452</v>
      </c>
      <c r="J5" s="326" t="s">
        <v>14</v>
      </c>
    </row>
    <row r="6" spans="1:10" ht="12.75">
      <c r="A6" s="64"/>
      <c r="B6" s="64"/>
      <c r="C6" s="192"/>
      <c r="D6" s="192"/>
      <c r="E6" s="192"/>
      <c r="F6" s="358">
        <f>(C6+D6)/1000*1.75*E6</f>
        <v>0</v>
      </c>
      <c r="G6" s="99">
        <v>0</v>
      </c>
      <c r="H6" s="350">
        <v>0</v>
      </c>
      <c r="I6" s="354">
        <f aca="true" t="shared" si="0" ref="I6:I21">G6*H6</f>
        <v>0</v>
      </c>
      <c r="J6" s="327">
        <f aca="true" t="shared" si="1" ref="J6:J37">E6</f>
        <v>0</v>
      </c>
    </row>
    <row r="7" spans="1:10" ht="12.75">
      <c r="A7" s="64"/>
      <c r="B7" s="64"/>
      <c r="C7" s="192"/>
      <c r="D7" s="192"/>
      <c r="E7" s="192"/>
      <c r="F7" s="358">
        <f aca="true" t="shared" si="2" ref="F7:F22">(C7+D7)/1000*1.75*E7</f>
        <v>0</v>
      </c>
      <c r="G7" s="99">
        <v>0</v>
      </c>
      <c r="H7" s="350">
        <v>0</v>
      </c>
      <c r="I7" s="354">
        <f t="shared" si="0"/>
        <v>0</v>
      </c>
      <c r="J7" s="327">
        <f t="shared" si="1"/>
        <v>0</v>
      </c>
    </row>
    <row r="8" spans="1:10" ht="12.75">
      <c r="A8" s="64"/>
      <c r="B8" s="64"/>
      <c r="C8" s="192"/>
      <c r="D8" s="192"/>
      <c r="E8" s="192"/>
      <c r="F8" s="358">
        <f t="shared" si="2"/>
        <v>0</v>
      </c>
      <c r="G8" s="99">
        <v>0</v>
      </c>
      <c r="H8" s="350">
        <v>0</v>
      </c>
      <c r="I8" s="354">
        <f t="shared" si="0"/>
        <v>0</v>
      </c>
      <c r="J8" s="327">
        <f t="shared" si="1"/>
        <v>0</v>
      </c>
    </row>
    <row r="9" spans="1:10" ht="12.75">
      <c r="A9" s="64"/>
      <c r="B9" s="64"/>
      <c r="C9" s="192"/>
      <c r="D9" s="192"/>
      <c r="E9" s="192"/>
      <c r="F9" s="358">
        <f t="shared" si="2"/>
        <v>0</v>
      </c>
      <c r="G9" s="99">
        <v>0</v>
      </c>
      <c r="H9" s="350">
        <v>0</v>
      </c>
      <c r="I9" s="354">
        <f t="shared" si="0"/>
        <v>0</v>
      </c>
      <c r="J9" s="327">
        <f t="shared" si="1"/>
        <v>0</v>
      </c>
    </row>
    <row r="10" spans="1:10" ht="12.75">
      <c r="A10" s="64"/>
      <c r="B10" s="64"/>
      <c r="C10" s="192"/>
      <c r="D10" s="192"/>
      <c r="E10" s="192"/>
      <c r="F10" s="358">
        <f t="shared" si="2"/>
        <v>0</v>
      </c>
      <c r="G10" s="99">
        <v>0</v>
      </c>
      <c r="H10" s="350">
        <v>0</v>
      </c>
      <c r="I10" s="354">
        <f t="shared" si="0"/>
        <v>0</v>
      </c>
      <c r="J10" s="327">
        <f t="shared" si="1"/>
        <v>0</v>
      </c>
    </row>
    <row r="11" spans="1:10" ht="12.75">
      <c r="A11" s="64"/>
      <c r="B11" s="64"/>
      <c r="C11" s="192"/>
      <c r="D11" s="192"/>
      <c r="E11" s="192"/>
      <c r="F11" s="358">
        <f t="shared" si="2"/>
        <v>0</v>
      </c>
      <c r="G11" s="99">
        <v>0</v>
      </c>
      <c r="H11" s="350">
        <v>0</v>
      </c>
      <c r="I11" s="354">
        <f t="shared" si="0"/>
        <v>0</v>
      </c>
      <c r="J11" s="327">
        <f t="shared" si="1"/>
        <v>0</v>
      </c>
    </row>
    <row r="12" spans="1:10" ht="12.75">
      <c r="A12" s="64"/>
      <c r="B12" s="64"/>
      <c r="C12" s="192"/>
      <c r="D12" s="192"/>
      <c r="E12" s="192"/>
      <c r="F12" s="358">
        <f t="shared" si="2"/>
        <v>0</v>
      </c>
      <c r="G12" s="99">
        <v>0</v>
      </c>
      <c r="H12" s="350">
        <v>0</v>
      </c>
      <c r="I12" s="354">
        <f t="shared" si="0"/>
        <v>0</v>
      </c>
      <c r="J12" s="327">
        <f t="shared" si="1"/>
        <v>0</v>
      </c>
    </row>
    <row r="13" spans="1:10" ht="12.75">
      <c r="A13" s="64"/>
      <c r="B13" s="64"/>
      <c r="C13" s="192"/>
      <c r="D13" s="192"/>
      <c r="E13" s="192"/>
      <c r="F13" s="358">
        <f t="shared" si="2"/>
        <v>0</v>
      </c>
      <c r="G13" s="99">
        <v>0</v>
      </c>
      <c r="H13" s="350">
        <v>0</v>
      </c>
      <c r="I13" s="354">
        <f t="shared" si="0"/>
        <v>0</v>
      </c>
      <c r="J13" s="327">
        <f t="shared" si="1"/>
        <v>0</v>
      </c>
    </row>
    <row r="14" spans="1:10" ht="12.75">
      <c r="A14" s="64"/>
      <c r="B14" s="64"/>
      <c r="C14" s="192"/>
      <c r="D14" s="192"/>
      <c r="E14" s="192"/>
      <c r="F14" s="358">
        <f t="shared" si="2"/>
        <v>0</v>
      </c>
      <c r="G14" s="99">
        <v>0</v>
      </c>
      <c r="H14" s="350">
        <v>0</v>
      </c>
      <c r="I14" s="354">
        <f t="shared" si="0"/>
        <v>0</v>
      </c>
      <c r="J14" s="327">
        <f t="shared" si="1"/>
        <v>0</v>
      </c>
    </row>
    <row r="15" spans="1:10" ht="12.75">
      <c r="A15" s="64"/>
      <c r="B15" s="64"/>
      <c r="C15" s="192"/>
      <c r="D15" s="192"/>
      <c r="E15" s="192"/>
      <c r="F15" s="358">
        <f t="shared" si="2"/>
        <v>0</v>
      </c>
      <c r="G15" s="99">
        <v>0</v>
      </c>
      <c r="H15" s="350">
        <v>0</v>
      </c>
      <c r="I15" s="354">
        <f t="shared" si="0"/>
        <v>0</v>
      </c>
      <c r="J15" s="327">
        <f t="shared" si="1"/>
        <v>0</v>
      </c>
    </row>
    <row r="16" spans="1:10" ht="12.75">
      <c r="A16" s="64"/>
      <c r="B16" s="64"/>
      <c r="C16" s="192"/>
      <c r="D16" s="192"/>
      <c r="E16" s="192"/>
      <c r="F16" s="358">
        <f t="shared" si="2"/>
        <v>0</v>
      </c>
      <c r="G16" s="99">
        <v>0</v>
      </c>
      <c r="H16" s="350">
        <v>0</v>
      </c>
      <c r="I16" s="354">
        <f t="shared" si="0"/>
        <v>0</v>
      </c>
      <c r="J16" s="327">
        <f t="shared" si="1"/>
        <v>0</v>
      </c>
    </row>
    <row r="17" spans="1:10" ht="12.75">
      <c r="A17" s="64"/>
      <c r="B17" s="64"/>
      <c r="C17" s="192"/>
      <c r="D17" s="192"/>
      <c r="E17" s="192"/>
      <c r="F17" s="358">
        <f t="shared" si="2"/>
        <v>0</v>
      </c>
      <c r="G17" s="99">
        <v>0</v>
      </c>
      <c r="H17" s="350">
        <v>0</v>
      </c>
      <c r="I17" s="354">
        <f t="shared" si="0"/>
        <v>0</v>
      </c>
      <c r="J17" s="327">
        <f t="shared" si="1"/>
        <v>0</v>
      </c>
    </row>
    <row r="18" spans="1:10" ht="12.75">
      <c r="A18" s="64"/>
      <c r="B18" s="64"/>
      <c r="C18" s="192"/>
      <c r="D18" s="192"/>
      <c r="E18" s="192"/>
      <c r="F18" s="358">
        <f t="shared" si="2"/>
        <v>0</v>
      </c>
      <c r="G18" s="99">
        <v>0</v>
      </c>
      <c r="H18" s="350">
        <v>0</v>
      </c>
      <c r="I18" s="354">
        <f t="shared" si="0"/>
        <v>0</v>
      </c>
      <c r="J18" s="327">
        <f t="shared" si="1"/>
        <v>0</v>
      </c>
    </row>
    <row r="19" spans="1:10" ht="12.75">
      <c r="A19" s="64"/>
      <c r="B19" s="64"/>
      <c r="C19" s="192"/>
      <c r="D19" s="192"/>
      <c r="E19" s="192"/>
      <c r="F19" s="358">
        <f t="shared" si="2"/>
        <v>0</v>
      </c>
      <c r="G19" s="99">
        <v>0</v>
      </c>
      <c r="H19" s="350">
        <v>0</v>
      </c>
      <c r="I19" s="354">
        <f t="shared" si="0"/>
        <v>0</v>
      </c>
      <c r="J19" s="327">
        <f t="shared" si="1"/>
        <v>0</v>
      </c>
    </row>
    <row r="20" spans="1:10" ht="12.75">
      <c r="A20" s="64"/>
      <c r="B20" s="64"/>
      <c r="C20" s="192"/>
      <c r="D20" s="192"/>
      <c r="E20" s="192"/>
      <c r="F20" s="358">
        <f t="shared" si="2"/>
        <v>0</v>
      </c>
      <c r="G20" s="99">
        <v>0</v>
      </c>
      <c r="H20" s="350">
        <v>0</v>
      </c>
      <c r="I20" s="354">
        <f t="shared" si="0"/>
        <v>0</v>
      </c>
      <c r="J20" s="327">
        <f t="shared" si="1"/>
        <v>0</v>
      </c>
    </row>
    <row r="21" spans="1:10" ht="12.75">
      <c r="A21" s="64"/>
      <c r="B21" s="64"/>
      <c r="C21" s="192"/>
      <c r="D21" s="192"/>
      <c r="E21" s="192"/>
      <c r="F21" s="358">
        <f t="shared" si="2"/>
        <v>0</v>
      </c>
      <c r="G21" s="99">
        <v>0</v>
      </c>
      <c r="H21" s="350">
        <v>0</v>
      </c>
      <c r="I21" s="354">
        <f t="shared" si="0"/>
        <v>0</v>
      </c>
      <c r="J21" s="327">
        <f t="shared" si="1"/>
        <v>0</v>
      </c>
    </row>
    <row r="22" spans="1:10" ht="12.75">
      <c r="A22" s="64"/>
      <c r="B22" s="64"/>
      <c r="C22" s="192"/>
      <c r="D22" s="192"/>
      <c r="E22" s="192"/>
      <c r="F22" s="358">
        <f t="shared" si="2"/>
        <v>0</v>
      </c>
      <c r="G22" s="99">
        <v>0</v>
      </c>
      <c r="H22" s="350">
        <v>0</v>
      </c>
      <c r="I22" s="354">
        <f aca="true" t="shared" si="3" ref="I22:I37">G22*H22</f>
        <v>0</v>
      </c>
      <c r="J22" s="327">
        <f t="shared" si="1"/>
        <v>0</v>
      </c>
    </row>
    <row r="23" spans="1:10" ht="12.75">
      <c r="A23" s="64"/>
      <c r="B23" s="64"/>
      <c r="C23" s="192"/>
      <c r="D23" s="192"/>
      <c r="E23" s="192"/>
      <c r="F23" s="358">
        <f aca="true" t="shared" si="4" ref="F23:F39">(C23+D23)/1000*1.75*E23</f>
        <v>0</v>
      </c>
      <c r="G23" s="99">
        <v>0</v>
      </c>
      <c r="H23" s="350">
        <v>0</v>
      </c>
      <c r="I23" s="354">
        <f t="shared" si="3"/>
        <v>0</v>
      </c>
      <c r="J23" s="327">
        <f t="shared" si="1"/>
        <v>0</v>
      </c>
    </row>
    <row r="24" spans="1:10" ht="12.75">
      <c r="A24" s="64"/>
      <c r="B24" s="64"/>
      <c r="C24" s="192"/>
      <c r="D24" s="192"/>
      <c r="E24" s="192"/>
      <c r="F24" s="358">
        <f t="shared" si="4"/>
        <v>0</v>
      </c>
      <c r="G24" s="99">
        <v>0</v>
      </c>
      <c r="H24" s="350">
        <v>0</v>
      </c>
      <c r="I24" s="354">
        <f t="shared" si="3"/>
        <v>0</v>
      </c>
      <c r="J24" s="327">
        <f t="shared" si="1"/>
        <v>0</v>
      </c>
    </row>
    <row r="25" spans="1:10" ht="12.75">
      <c r="A25" s="64"/>
      <c r="B25" s="64"/>
      <c r="C25" s="192"/>
      <c r="D25" s="192"/>
      <c r="E25" s="192"/>
      <c r="F25" s="358">
        <f t="shared" si="4"/>
        <v>0</v>
      </c>
      <c r="G25" s="99">
        <v>0</v>
      </c>
      <c r="H25" s="350">
        <v>0</v>
      </c>
      <c r="I25" s="354">
        <f t="shared" si="3"/>
        <v>0</v>
      </c>
      <c r="J25" s="327">
        <f t="shared" si="1"/>
        <v>0</v>
      </c>
    </row>
    <row r="26" spans="1:10" ht="12.75">
      <c r="A26" s="64"/>
      <c r="B26" s="64"/>
      <c r="C26" s="192"/>
      <c r="D26" s="192"/>
      <c r="E26" s="192"/>
      <c r="F26" s="358">
        <f t="shared" si="4"/>
        <v>0</v>
      </c>
      <c r="G26" s="99">
        <v>0</v>
      </c>
      <c r="H26" s="350">
        <v>0</v>
      </c>
      <c r="I26" s="354">
        <f t="shared" si="3"/>
        <v>0</v>
      </c>
      <c r="J26" s="327">
        <f t="shared" si="1"/>
        <v>0</v>
      </c>
    </row>
    <row r="27" spans="1:10" ht="12.75">
      <c r="A27" s="64"/>
      <c r="B27" s="64"/>
      <c r="C27" s="192"/>
      <c r="D27" s="192"/>
      <c r="E27" s="192"/>
      <c r="F27" s="358">
        <f t="shared" si="4"/>
        <v>0</v>
      </c>
      <c r="G27" s="99">
        <v>0</v>
      </c>
      <c r="H27" s="350">
        <v>0</v>
      </c>
      <c r="I27" s="354">
        <f t="shared" si="3"/>
        <v>0</v>
      </c>
      <c r="J27" s="327">
        <f t="shared" si="1"/>
        <v>0</v>
      </c>
    </row>
    <row r="28" spans="1:10" ht="12.75">
      <c r="A28" s="64"/>
      <c r="B28" s="64"/>
      <c r="C28" s="192"/>
      <c r="D28" s="192"/>
      <c r="E28" s="192"/>
      <c r="F28" s="358">
        <f t="shared" si="4"/>
        <v>0</v>
      </c>
      <c r="G28" s="99">
        <v>0</v>
      </c>
      <c r="H28" s="350">
        <v>0</v>
      </c>
      <c r="I28" s="354">
        <f t="shared" si="3"/>
        <v>0</v>
      </c>
      <c r="J28" s="327">
        <f t="shared" si="1"/>
        <v>0</v>
      </c>
    </row>
    <row r="29" spans="1:10" ht="12.75">
      <c r="A29" s="64"/>
      <c r="B29" s="64"/>
      <c r="C29" s="192"/>
      <c r="D29" s="192"/>
      <c r="E29" s="192"/>
      <c r="F29" s="358">
        <f t="shared" si="4"/>
        <v>0</v>
      </c>
      <c r="G29" s="99">
        <v>0</v>
      </c>
      <c r="H29" s="350">
        <v>0</v>
      </c>
      <c r="I29" s="354">
        <f t="shared" si="3"/>
        <v>0</v>
      </c>
      <c r="J29" s="327">
        <f t="shared" si="1"/>
        <v>0</v>
      </c>
    </row>
    <row r="30" spans="1:10" ht="12.75">
      <c r="A30" s="64"/>
      <c r="B30" s="64"/>
      <c r="C30" s="192"/>
      <c r="D30" s="192"/>
      <c r="E30" s="192"/>
      <c r="F30" s="358">
        <f t="shared" si="4"/>
        <v>0</v>
      </c>
      <c r="G30" s="99">
        <v>0</v>
      </c>
      <c r="H30" s="350">
        <v>0</v>
      </c>
      <c r="I30" s="354">
        <f t="shared" si="3"/>
        <v>0</v>
      </c>
      <c r="J30" s="327">
        <f t="shared" si="1"/>
        <v>0</v>
      </c>
    </row>
    <row r="31" spans="1:10" ht="12.75">
      <c r="A31" s="64"/>
      <c r="B31" s="64"/>
      <c r="C31" s="192"/>
      <c r="D31" s="192"/>
      <c r="E31" s="192"/>
      <c r="F31" s="358">
        <f t="shared" si="4"/>
        <v>0</v>
      </c>
      <c r="G31" s="99">
        <v>0</v>
      </c>
      <c r="H31" s="350">
        <v>0</v>
      </c>
      <c r="I31" s="354">
        <f t="shared" si="3"/>
        <v>0</v>
      </c>
      <c r="J31" s="327">
        <f t="shared" si="1"/>
        <v>0</v>
      </c>
    </row>
    <row r="32" spans="1:10" ht="12.75">
      <c r="A32" s="64"/>
      <c r="B32" s="64"/>
      <c r="C32" s="192"/>
      <c r="D32" s="192"/>
      <c r="E32" s="192"/>
      <c r="F32" s="358">
        <f t="shared" si="4"/>
        <v>0</v>
      </c>
      <c r="G32" s="99">
        <v>0</v>
      </c>
      <c r="H32" s="350">
        <v>0</v>
      </c>
      <c r="I32" s="354">
        <f t="shared" si="3"/>
        <v>0</v>
      </c>
      <c r="J32" s="327">
        <f t="shared" si="1"/>
        <v>0</v>
      </c>
    </row>
    <row r="33" spans="1:10" ht="12.75">
      <c r="A33" s="64"/>
      <c r="B33" s="64"/>
      <c r="C33" s="192"/>
      <c r="D33" s="192"/>
      <c r="E33" s="192"/>
      <c r="F33" s="358">
        <f t="shared" si="4"/>
        <v>0</v>
      </c>
      <c r="G33" s="99">
        <v>0</v>
      </c>
      <c r="H33" s="350">
        <v>0</v>
      </c>
      <c r="I33" s="354">
        <f t="shared" si="3"/>
        <v>0</v>
      </c>
      <c r="J33" s="327">
        <f t="shared" si="1"/>
        <v>0</v>
      </c>
    </row>
    <row r="34" spans="1:10" ht="12.75">
      <c r="A34" s="64"/>
      <c r="B34" s="64"/>
      <c r="C34" s="192"/>
      <c r="D34" s="192"/>
      <c r="E34" s="192"/>
      <c r="F34" s="358">
        <f t="shared" si="4"/>
        <v>0</v>
      </c>
      <c r="G34" s="99">
        <v>0</v>
      </c>
      <c r="H34" s="350">
        <v>0</v>
      </c>
      <c r="I34" s="354">
        <f t="shared" si="3"/>
        <v>0</v>
      </c>
      <c r="J34" s="327">
        <f t="shared" si="1"/>
        <v>0</v>
      </c>
    </row>
    <row r="35" spans="1:10" ht="12.75">
      <c r="A35" s="64"/>
      <c r="B35" s="64"/>
      <c r="C35" s="192"/>
      <c r="D35" s="192"/>
      <c r="E35" s="192"/>
      <c r="F35" s="358">
        <f t="shared" si="4"/>
        <v>0</v>
      </c>
      <c r="G35" s="99">
        <v>0</v>
      </c>
      <c r="H35" s="350">
        <v>0</v>
      </c>
      <c r="I35" s="354">
        <f t="shared" si="3"/>
        <v>0</v>
      </c>
      <c r="J35" s="327">
        <f t="shared" si="1"/>
        <v>0</v>
      </c>
    </row>
    <row r="36" spans="1:10" ht="12.75">
      <c r="A36" s="64"/>
      <c r="B36" s="64"/>
      <c r="C36" s="192"/>
      <c r="D36" s="192"/>
      <c r="E36" s="192"/>
      <c r="F36" s="358">
        <f t="shared" si="4"/>
        <v>0</v>
      </c>
      <c r="G36" s="99">
        <v>0</v>
      </c>
      <c r="H36" s="350">
        <v>0</v>
      </c>
      <c r="I36" s="354">
        <f t="shared" si="3"/>
        <v>0</v>
      </c>
      <c r="J36" s="327">
        <f t="shared" si="1"/>
        <v>0</v>
      </c>
    </row>
    <row r="37" spans="1:10" ht="12.75">
      <c r="A37" s="64"/>
      <c r="B37" s="64"/>
      <c r="C37" s="192"/>
      <c r="D37" s="192"/>
      <c r="E37" s="192"/>
      <c r="F37" s="358">
        <f t="shared" si="4"/>
        <v>0</v>
      </c>
      <c r="G37" s="99">
        <v>0</v>
      </c>
      <c r="H37" s="350">
        <v>0</v>
      </c>
      <c r="I37" s="354">
        <f t="shared" si="3"/>
        <v>0</v>
      </c>
      <c r="J37" s="327">
        <f t="shared" si="1"/>
        <v>0</v>
      </c>
    </row>
    <row r="38" spans="1:10" ht="12.75">
      <c r="A38" s="64"/>
      <c r="B38" s="64"/>
      <c r="C38" s="192"/>
      <c r="D38" s="192"/>
      <c r="E38" s="192"/>
      <c r="F38" s="358">
        <f t="shared" si="4"/>
        <v>0</v>
      </c>
      <c r="G38" s="99">
        <v>0</v>
      </c>
      <c r="H38" s="350">
        <v>0</v>
      </c>
      <c r="I38" s="354">
        <f aca="true" t="shared" si="5" ref="I38:I56">G38*H38</f>
        <v>0</v>
      </c>
      <c r="J38" s="327">
        <f aca="true" t="shared" si="6" ref="J38:J56">E38</f>
        <v>0</v>
      </c>
    </row>
    <row r="39" spans="1:10" ht="12.75">
      <c r="A39" s="64"/>
      <c r="B39" s="64"/>
      <c r="C39" s="192"/>
      <c r="D39" s="192"/>
      <c r="E39" s="192"/>
      <c r="F39" s="358">
        <f t="shared" si="4"/>
        <v>0</v>
      </c>
      <c r="G39" s="99">
        <v>0</v>
      </c>
      <c r="H39" s="350">
        <v>0</v>
      </c>
      <c r="I39" s="354">
        <f t="shared" si="5"/>
        <v>0</v>
      </c>
      <c r="J39" s="327">
        <f t="shared" si="6"/>
        <v>0</v>
      </c>
    </row>
    <row r="40" spans="1:10" ht="12.75">
      <c r="A40" s="64"/>
      <c r="B40" s="64"/>
      <c r="C40" s="192"/>
      <c r="D40" s="192"/>
      <c r="E40" s="192"/>
      <c r="F40" s="358">
        <f aca="true" t="shared" si="7" ref="F40:F56">(C40+D40)/1000*1.75*E40</f>
        <v>0</v>
      </c>
      <c r="G40" s="99">
        <v>0</v>
      </c>
      <c r="H40" s="350">
        <v>0</v>
      </c>
      <c r="I40" s="354">
        <f t="shared" si="5"/>
        <v>0</v>
      </c>
      <c r="J40" s="327">
        <f t="shared" si="6"/>
        <v>0</v>
      </c>
    </row>
    <row r="41" spans="1:10" ht="12.75">
      <c r="A41" s="64"/>
      <c r="B41" s="64"/>
      <c r="C41" s="192"/>
      <c r="D41" s="192"/>
      <c r="E41" s="192"/>
      <c r="F41" s="358">
        <f t="shared" si="7"/>
        <v>0</v>
      </c>
      <c r="G41" s="99">
        <v>0</v>
      </c>
      <c r="H41" s="350">
        <v>0</v>
      </c>
      <c r="I41" s="354">
        <f t="shared" si="5"/>
        <v>0</v>
      </c>
      <c r="J41" s="327">
        <f t="shared" si="6"/>
        <v>0</v>
      </c>
    </row>
    <row r="42" spans="1:10" ht="12.75">
      <c r="A42" s="64"/>
      <c r="B42" s="64"/>
      <c r="C42" s="192"/>
      <c r="D42" s="192"/>
      <c r="E42" s="192"/>
      <c r="F42" s="358">
        <f t="shared" si="7"/>
        <v>0</v>
      </c>
      <c r="G42" s="99">
        <v>0</v>
      </c>
      <c r="H42" s="350">
        <v>0</v>
      </c>
      <c r="I42" s="354">
        <f t="shared" si="5"/>
        <v>0</v>
      </c>
      <c r="J42" s="327">
        <f t="shared" si="6"/>
        <v>0</v>
      </c>
    </row>
    <row r="43" spans="1:10" ht="12.75">
      <c r="A43" s="64"/>
      <c r="B43" s="64"/>
      <c r="C43" s="192"/>
      <c r="D43" s="192"/>
      <c r="E43" s="192"/>
      <c r="F43" s="358">
        <f t="shared" si="7"/>
        <v>0</v>
      </c>
      <c r="G43" s="99">
        <v>0</v>
      </c>
      <c r="H43" s="350">
        <v>0</v>
      </c>
      <c r="I43" s="354">
        <f t="shared" si="5"/>
        <v>0</v>
      </c>
      <c r="J43" s="327">
        <f t="shared" si="6"/>
        <v>0</v>
      </c>
    </row>
    <row r="44" spans="1:10" ht="12.75">
      <c r="A44" s="64"/>
      <c r="B44" s="64"/>
      <c r="C44" s="192"/>
      <c r="D44" s="192"/>
      <c r="E44" s="192"/>
      <c r="F44" s="358">
        <f t="shared" si="7"/>
        <v>0</v>
      </c>
      <c r="G44" s="99">
        <v>0</v>
      </c>
      <c r="H44" s="350">
        <v>0</v>
      </c>
      <c r="I44" s="354">
        <f t="shared" si="5"/>
        <v>0</v>
      </c>
      <c r="J44" s="327">
        <f t="shared" si="6"/>
        <v>0</v>
      </c>
    </row>
    <row r="45" spans="1:10" ht="12.75">
      <c r="A45" s="64"/>
      <c r="B45" s="64"/>
      <c r="C45" s="192"/>
      <c r="D45" s="192"/>
      <c r="E45" s="192"/>
      <c r="F45" s="358">
        <f t="shared" si="7"/>
        <v>0</v>
      </c>
      <c r="G45" s="99">
        <v>0</v>
      </c>
      <c r="H45" s="350">
        <v>0</v>
      </c>
      <c r="I45" s="354">
        <f t="shared" si="5"/>
        <v>0</v>
      </c>
      <c r="J45" s="327">
        <f t="shared" si="6"/>
        <v>0</v>
      </c>
    </row>
    <row r="46" spans="1:10" ht="12.75">
      <c r="A46" s="64"/>
      <c r="B46" s="64"/>
      <c r="C46" s="192"/>
      <c r="D46" s="192"/>
      <c r="E46" s="192"/>
      <c r="F46" s="358">
        <f t="shared" si="7"/>
        <v>0</v>
      </c>
      <c r="G46" s="99">
        <v>0</v>
      </c>
      <c r="H46" s="350">
        <v>0</v>
      </c>
      <c r="I46" s="354">
        <f t="shared" si="5"/>
        <v>0</v>
      </c>
      <c r="J46" s="327">
        <f t="shared" si="6"/>
        <v>0</v>
      </c>
    </row>
    <row r="47" spans="1:10" ht="12.75">
      <c r="A47" s="64"/>
      <c r="B47" s="64"/>
      <c r="C47" s="192"/>
      <c r="D47" s="192"/>
      <c r="E47" s="192"/>
      <c r="F47" s="358">
        <f t="shared" si="7"/>
        <v>0</v>
      </c>
      <c r="G47" s="99">
        <v>0</v>
      </c>
      <c r="H47" s="350">
        <v>0</v>
      </c>
      <c r="I47" s="354">
        <f t="shared" si="5"/>
        <v>0</v>
      </c>
      <c r="J47" s="327">
        <f t="shared" si="6"/>
        <v>0</v>
      </c>
    </row>
    <row r="48" spans="1:10" ht="12.75">
      <c r="A48" s="64"/>
      <c r="B48" s="64"/>
      <c r="C48" s="192"/>
      <c r="D48" s="192"/>
      <c r="E48" s="192"/>
      <c r="F48" s="358">
        <f t="shared" si="7"/>
        <v>0</v>
      </c>
      <c r="G48" s="99">
        <v>0</v>
      </c>
      <c r="H48" s="350">
        <v>0</v>
      </c>
      <c r="I48" s="354">
        <f t="shared" si="5"/>
        <v>0</v>
      </c>
      <c r="J48" s="327">
        <f t="shared" si="6"/>
        <v>0</v>
      </c>
    </row>
    <row r="49" spans="1:10" ht="12.75">
      <c r="A49" s="64"/>
      <c r="B49" s="64"/>
      <c r="C49" s="192"/>
      <c r="D49" s="192"/>
      <c r="E49" s="192"/>
      <c r="F49" s="358">
        <f t="shared" si="7"/>
        <v>0</v>
      </c>
      <c r="G49" s="99">
        <v>0</v>
      </c>
      <c r="H49" s="350">
        <v>0</v>
      </c>
      <c r="I49" s="354">
        <v>0</v>
      </c>
      <c r="J49" s="327">
        <f t="shared" si="6"/>
        <v>0</v>
      </c>
    </row>
    <row r="50" spans="1:10" ht="12.75">
      <c r="A50" s="64"/>
      <c r="B50" s="64" t="s">
        <v>1</v>
      </c>
      <c r="C50" s="192"/>
      <c r="D50" s="192"/>
      <c r="E50" s="192"/>
      <c r="F50" s="358">
        <f t="shared" si="7"/>
        <v>0</v>
      </c>
      <c r="G50" s="99">
        <v>0</v>
      </c>
      <c r="H50" s="350">
        <v>0</v>
      </c>
      <c r="I50" s="354">
        <v>0</v>
      </c>
      <c r="J50" s="327">
        <f t="shared" si="6"/>
        <v>0</v>
      </c>
    </row>
    <row r="51" spans="1:10" ht="12.75">
      <c r="A51" s="64"/>
      <c r="B51" s="64"/>
      <c r="C51" s="192"/>
      <c r="D51" s="192"/>
      <c r="E51" s="192"/>
      <c r="F51" s="358">
        <f t="shared" si="7"/>
        <v>0</v>
      </c>
      <c r="G51" s="99">
        <v>0</v>
      </c>
      <c r="H51" s="350">
        <v>0</v>
      </c>
      <c r="I51" s="354">
        <v>0</v>
      </c>
      <c r="J51" s="327">
        <f t="shared" si="6"/>
        <v>0</v>
      </c>
    </row>
    <row r="52" spans="1:10" ht="12.75">
      <c r="A52" s="64"/>
      <c r="B52" s="64"/>
      <c r="C52" s="192"/>
      <c r="D52" s="192"/>
      <c r="E52" s="192"/>
      <c r="F52" s="358">
        <f t="shared" si="7"/>
        <v>0</v>
      </c>
      <c r="G52" s="99">
        <v>0</v>
      </c>
      <c r="H52" s="350">
        <v>0</v>
      </c>
      <c r="I52" s="354">
        <f t="shared" si="5"/>
        <v>0</v>
      </c>
      <c r="J52" s="327">
        <f t="shared" si="6"/>
        <v>0</v>
      </c>
    </row>
    <row r="53" spans="1:10" ht="12.75">
      <c r="A53" s="64"/>
      <c r="B53" s="64"/>
      <c r="C53" s="192"/>
      <c r="D53" s="192"/>
      <c r="E53" s="192"/>
      <c r="F53" s="358">
        <f t="shared" si="7"/>
        <v>0</v>
      </c>
      <c r="G53" s="99">
        <v>0</v>
      </c>
      <c r="H53" s="350">
        <v>0</v>
      </c>
      <c r="I53" s="354">
        <f t="shared" si="5"/>
        <v>0</v>
      </c>
      <c r="J53" s="327">
        <f t="shared" si="6"/>
        <v>0</v>
      </c>
    </row>
    <row r="54" spans="1:10" ht="12.75">
      <c r="A54" s="64"/>
      <c r="B54" s="64"/>
      <c r="C54" s="192"/>
      <c r="D54" s="192"/>
      <c r="E54" s="192"/>
      <c r="F54" s="358">
        <f t="shared" si="7"/>
        <v>0</v>
      </c>
      <c r="G54" s="99">
        <v>0</v>
      </c>
      <c r="H54" s="350">
        <v>0</v>
      </c>
      <c r="I54" s="354">
        <f t="shared" si="5"/>
        <v>0</v>
      </c>
      <c r="J54" s="327">
        <f t="shared" si="6"/>
        <v>0</v>
      </c>
    </row>
    <row r="55" spans="1:10" ht="12.75">
      <c r="A55" s="64"/>
      <c r="B55" s="64"/>
      <c r="C55" s="192"/>
      <c r="D55" s="192"/>
      <c r="E55" s="192"/>
      <c r="F55" s="358">
        <f t="shared" si="7"/>
        <v>0</v>
      </c>
      <c r="G55" s="99">
        <v>0</v>
      </c>
      <c r="H55" s="350">
        <v>0</v>
      </c>
      <c r="I55" s="354">
        <f t="shared" si="5"/>
        <v>0</v>
      </c>
      <c r="J55" s="327">
        <f t="shared" si="6"/>
        <v>0</v>
      </c>
    </row>
    <row r="56" spans="1:10" ht="12.75">
      <c r="A56" s="64"/>
      <c r="B56" s="64"/>
      <c r="C56" s="192"/>
      <c r="D56" s="192"/>
      <c r="E56" s="192"/>
      <c r="F56" s="358">
        <f t="shared" si="7"/>
        <v>0</v>
      </c>
      <c r="G56" s="99">
        <v>0</v>
      </c>
      <c r="H56" s="350">
        <v>0</v>
      </c>
      <c r="I56" s="354">
        <f t="shared" si="5"/>
        <v>0</v>
      </c>
      <c r="J56" s="327">
        <f t="shared" si="6"/>
        <v>0</v>
      </c>
    </row>
    <row r="57" spans="1:10" ht="12.75">
      <c r="A57" s="359"/>
      <c r="B57" s="359"/>
      <c r="C57" s="122" t="s">
        <v>1</v>
      </c>
      <c r="D57" s="122"/>
      <c r="E57" s="122"/>
      <c r="F57" s="261"/>
      <c r="G57" s="122"/>
      <c r="H57" s="122"/>
      <c r="I57" s="360"/>
      <c r="J57" s="360"/>
    </row>
    <row r="58" spans="1:10" ht="12.75">
      <c r="A58" s="189" t="s">
        <v>0</v>
      </c>
      <c r="B58" s="30" t="str">
        <f>Summary!B3</f>
        <v> </v>
      </c>
      <c r="C58" s="122" t="s">
        <v>1</v>
      </c>
      <c r="D58" s="122"/>
      <c r="E58" s="122"/>
      <c r="F58" s="261"/>
      <c r="G58" s="122"/>
      <c r="H58" s="122"/>
      <c r="I58" s="189" t="str">
        <f>Summary!F1</f>
        <v>ABC</v>
      </c>
      <c r="J58" s="82">
        <f>Summary!G1</f>
        <v>0</v>
      </c>
    </row>
    <row r="59" spans="1:10" ht="13.5" thickBot="1">
      <c r="A59" s="359"/>
      <c r="B59" s="359"/>
      <c r="C59" s="122"/>
      <c r="D59" s="122"/>
      <c r="E59" s="122"/>
      <c r="F59" s="261"/>
      <c r="G59" s="122"/>
      <c r="H59" s="122"/>
      <c r="I59" s="189" t="s">
        <v>7</v>
      </c>
      <c r="J59" s="13">
        <f ca="1">TODAY()</f>
        <v>37300</v>
      </c>
    </row>
    <row r="60" spans="1:10" ht="12.75">
      <c r="A60" s="312"/>
      <c r="B60" s="355"/>
      <c r="C60" s="344" t="s">
        <v>535</v>
      </c>
      <c r="D60" s="344"/>
      <c r="E60" s="346"/>
      <c r="F60" s="361"/>
      <c r="G60" s="362" t="s">
        <v>525</v>
      </c>
      <c r="H60" s="363" t="s">
        <v>450</v>
      </c>
      <c r="I60" s="274"/>
      <c r="J60" s="275"/>
    </row>
    <row r="61" spans="1:10" ht="12.75">
      <c r="A61" s="314"/>
      <c r="B61" s="332"/>
      <c r="C61" s="332"/>
      <c r="D61" s="332"/>
      <c r="E61" s="332"/>
      <c r="F61" s="364" t="s">
        <v>365</v>
      </c>
      <c r="G61" s="365" t="s">
        <v>527</v>
      </c>
      <c r="H61" s="365" t="s">
        <v>15</v>
      </c>
      <c r="I61" s="318" t="s">
        <v>15</v>
      </c>
      <c r="J61" s="320" t="s">
        <v>10</v>
      </c>
    </row>
    <row r="62" spans="1:10" ht="13.5" thickBot="1">
      <c r="A62" s="321"/>
      <c r="B62" s="325" t="s">
        <v>536</v>
      </c>
      <c r="C62" s="325" t="s">
        <v>530</v>
      </c>
      <c r="D62" s="325" t="s">
        <v>531</v>
      </c>
      <c r="E62" s="325" t="s">
        <v>134</v>
      </c>
      <c r="F62" s="366" t="s">
        <v>14</v>
      </c>
      <c r="G62" s="367" t="s">
        <v>134</v>
      </c>
      <c r="H62" s="367" t="s">
        <v>452</v>
      </c>
      <c r="I62" s="325" t="s">
        <v>452</v>
      </c>
      <c r="J62" s="326" t="s">
        <v>14</v>
      </c>
    </row>
    <row r="63" spans="1:10" ht="12.75">
      <c r="A63" s="64"/>
      <c r="B63" s="64"/>
      <c r="C63" s="192"/>
      <c r="D63" s="192"/>
      <c r="E63" s="35"/>
      <c r="F63" s="358">
        <f aca="true" t="shared" si="8" ref="F63:F78">(C63+D63)/1000*1.75*E63</f>
        <v>0</v>
      </c>
      <c r="G63" s="99">
        <v>0</v>
      </c>
      <c r="H63" s="350">
        <v>0</v>
      </c>
      <c r="I63" s="327">
        <f aca="true" t="shared" si="9" ref="I63:I78">G63*H63</f>
        <v>0</v>
      </c>
      <c r="J63" s="327">
        <f aca="true" t="shared" si="10" ref="J63:J74">E63</f>
        <v>0</v>
      </c>
    </row>
    <row r="64" spans="1:10" ht="12.75">
      <c r="A64" s="64"/>
      <c r="B64" s="64"/>
      <c r="C64" s="192"/>
      <c r="D64" s="192"/>
      <c r="E64" s="35"/>
      <c r="F64" s="358">
        <f t="shared" si="8"/>
        <v>0</v>
      </c>
      <c r="G64" s="99">
        <v>0</v>
      </c>
      <c r="H64" s="350">
        <v>0</v>
      </c>
      <c r="I64" s="327">
        <f t="shared" si="9"/>
        <v>0</v>
      </c>
      <c r="J64" s="327">
        <f t="shared" si="10"/>
        <v>0</v>
      </c>
    </row>
    <row r="65" spans="1:10" ht="12.75">
      <c r="A65" s="64"/>
      <c r="B65" s="64"/>
      <c r="C65" s="192"/>
      <c r="D65" s="192"/>
      <c r="E65" s="35"/>
      <c r="F65" s="358">
        <f t="shared" si="8"/>
        <v>0</v>
      </c>
      <c r="G65" s="99">
        <v>0</v>
      </c>
      <c r="H65" s="350">
        <v>0</v>
      </c>
      <c r="I65" s="327">
        <f t="shared" si="9"/>
        <v>0</v>
      </c>
      <c r="J65" s="327">
        <f t="shared" si="10"/>
        <v>0</v>
      </c>
    </row>
    <row r="66" spans="1:10" ht="12.75">
      <c r="A66" s="64"/>
      <c r="B66" s="64"/>
      <c r="C66" s="192"/>
      <c r="D66" s="192"/>
      <c r="E66" s="35"/>
      <c r="F66" s="358">
        <f t="shared" si="8"/>
        <v>0</v>
      </c>
      <c r="G66" s="99">
        <v>0</v>
      </c>
      <c r="H66" s="350">
        <v>0</v>
      </c>
      <c r="I66" s="327">
        <f t="shared" si="9"/>
        <v>0</v>
      </c>
      <c r="J66" s="327">
        <f t="shared" si="10"/>
        <v>0</v>
      </c>
    </row>
    <row r="67" spans="1:10" ht="12.75">
      <c r="A67" s="64"/>
      <c r="B67" s="64"/>
      <c r="C67" s="192"/>
      <c r="D67" s="192"/>
      <c r="E67" s="35"/>
      <c r="F67" s="358">
        <f t="shared" si="8"/>
        <v>0</v>
      </c>
      <c r="G67" s="99">
        <v>0</v>
      </c>
      <c r="H67" s="350">
        <v>0</v>
      </c>
      <c r="I67" s="327">
        <f t="shared" si="9"/>
        <v>0</v>
      </c>
      <c r="J67" s="327">
        <f t="shared" si="10"/>
        <v>0</v>
      </c>
    </row>
    <row r="68" spans="1:10" ht="12.75">
      <c r="A68" s="64"/>
      <c r="B68" s="64"/>
      <c r="C68" s="192"/>
      <c r="D68" s="192"/>
      <c r="E68" s="35"/>
      <c r="F68" s="358">
        <f t="shared" si="8"/>
        <v>0</v>
      </c>
      <c r="G68" s="99">
        <v>0</v>
      </c>
      <c r="H68" s="350">
        <v>0</v>
      </c>
      <c r="I68" s="327">
        <f t="shared" si="9"/>
        <v>0</v>
      </c>
      <c r="J68" s="327">
        <f t="shared" si="10"/>
        <v>0</v>
      </c>
    </row>
    <row r="69" spans="1:10" ht="12.75">
      <c r="A69" s="64"/>
      <c r="B69" s="64"/>
      <c r="C69" s="192"/>
      <c r="D69" s="192"/>
      <c r="E69" s="35"/>
      <c r="F69" s="358">
        <f t="shared" si="8"/>
        <v>0</v>
      </c>
      <c r="G69" s="99">
        <v>0</v>
      </c>
      <c r="H69" s="350">
        <v>0</v>
      </c>
      <c r="I69" s="327">
        <f t="shared" si="9"/>
        <v>0</v>
      </c>
      <c r="J69" s="327">
        <f t="shared" si="10"/>
        <v>0</v>
      </c>
    </row>
    <row r="70" spans="1:10" ht="12.75">
      <c r="A70" s="64"/>
      <c r="B70" s="64"/>
      <c r="C70" s="192"/>
      <c r="D70" s="192"/>
      <c r="E70" s="35"/>
      <c r="F70" s="358">
        <f t="shared" si="8"/>
        <v>0</v>
      </c>
      <c r="G70" s="99">
        <v>0</v>
      </c>
      <c r="H70" s="350">
        <v>0</v>
      </c>
      <c r="I70" s="327">
        <f t="shared" si="9"/>
        <v>0</v>
      </c>
      <c r="J70" s="327">
        <f t="shared" si="10"/>
        <v>0</v>
      </c>
    </row>
    <row r="71" spans="1:10" ht="12.75">
      <c r="A71" s="64"/>
      <c r="B71" s="64"/>
      <c r="C71" s="192"/>
      <c r="D71" s="192"/>
      <c r="E71" s="35"/>
      <c r="F71" s="358">
        <f t="shared" si="8"/>
        <v>0</v>
      </c>
      <c r="G71" s="99">
        <v>0</v>
      </c>
      <c r="H71" s="350">
        <v>0</v>
      </c>
      <c r="I71" s="327">
        <f t="shared" si="9"/>
        <v>0</v>
      </c>
      <c r="J71" s="327">
        <f t="shared" si="10"/>
        <v>0</v>
      </c>
    </row>
    <row r="72" spans="1:10" ht="12.75">
      <c r="A72" s="64"/>
      <c r="B72" s="64"/>
      <c r="C72" s="192"/>
      <c r="D72" s="192"/>
      <c r="E72" s="35"/>
      <c r="F72" s="358">
        <f t="shared" si="8"/>
        <v>0</v>
      </c>
      <c r="G72" s="99">
        <v>0</v>
      </c>
      <c r="H72" s="350">
        <v>0</v>
      </c>
      <c r="I72" s="327">
        <f t="shared" si="9"/>
        <v>0</v>
      </c>
      <c r="J72" s="327">
        <f t="shared" si="10"/>
        <v>0</v>
      </c>
    </row>
    <row r="73" spans="1:10" ht="12.75">
      <c r="A73" s="64"/>
      <c r="B73" s="64"/>
      <c r="C73" s="192"/>
      <c r="D73" s="192"/>
      <c r="E73" s="35"/>
      <c r="F73" s="358">
        <f t="shared" si="8"/>
        <v>0</v>
      </c>
      <c r="G73" s="99">
        <v>0</v>
      </c>
      <c r="H73" s="350">
        <v>0</v>
      </c>
      <c r="I73" s="327">
        <f t="shared" si="9"/>
        <v>0</v>
      </c>
      <c r="J73" s="327">
        <f t="shared" si="10"/>
        <v>0</v>
      </c>
    </row>
    <row r="74" spans="1:10" ht="12.75">
      <c r="A74" s="64"/>
      <c r="B74" s="64"/>
      <c r="C74" s="192"/>
      <c r="D74" s="192"/>
      <c r="E74" s="35"/>
      <c r="F74" s="358">
        <f t="shared" si="8"/>
        <v>0</v>
      </c>
      <c r="G74" s="99">
        <v>0</v>
      </c>
      <c r="H74" s="350">
        <v>0</v>
      </c>
      <c r="I74" s="327">
        <f t="shared" si="9"/>
        <v>0</v>
      </c>
      <c r="J74" s="327">
        <f t="shared" si="10"/>
        <v>0</v>
      </c>
    </row>
    <row r="75" spans="1:10" ht="12.75">
      <c r="A75" s="64"/>
      <c r="B75" s="64"/>
      <c r="C75" s="192"/>
      <c r="D75" s="192"/>
      <c r="E75" s="35"/>
      <c r="F75" s="358">
        <f t="shared" si="8"/>
        <v>0</v>
      </c>
      <c r="G75" s="99">
        <v>0</v>
      </c>
      <c r="H75" s="350">
        <v>0</v>
      </c>
      <c r="I75" s="327">
        <f t="shared" si="9"/>
        <v>0</v>
      </c>
      <c r="J75" s="327">
        <v>0</v>
      </c>
    </row>
    <row r="76" spans="1:10" ht="12.75">
      <c r="A76" s="64"/>
      <c r="B76" s="64"/>
      <c r="C76" s="192"/>
      <c r="D76" s="192"/>
      <c r="E76" s="35"/>
      <c r="F76" s="358">
        <f t="shared" si="8"/>
        <v>0</v>
      </c>
      <c r="G76" s="99">
        <v>0</v>
      </c>
      <c r="H76" s="350">
        <v>0</v>
      </c>
      <c r="I76" s="327">
        <f t="shared" si="9"/>
        <v>0</v>
      </c>
      <c r="J76" s="327">
        <v>0</v>
      </c>
    </row>
    <row r="77" spans="1:10" ht="12.75">
      <c r="A77" s="64"/>
      <c r="B77" s="64"/>
      <c r="C77" s="192">
        <v>0</v>
      </c>
      <c r="D77" s="192">
        <v>0</v>
      </c>
      <c r="E77" s="35">
        <v>0</v>
      </c>
      <c r="F77" s="358">
        <f t="shared" si="8"/>
        <v>0</v>
      </c>
      <c r="G77" s="99">
        <v>0</v>
      </c>
      <c r="H77" s="350">
        <v>0</v>
      </c>
      <c r="I77" s="327">
        <f t="shared" si="9"/>
        <v>0</v>
      </c>
      <c r="J77" s="327">
        <f aca="true" t="shared" si="11" ref="J77:J98">E77</f>
        <v>0</v>
      </c>
    </row>
    <row r="78" spans="1:10" ht="12.75">
      <c r="A78" s="64"/>
      <c r="B78" s="64"/>
      <c r="C78" s="192">
        <v>0</v>
      </c>
      <c r="D78" s="192">
        <v>0</v>
      </c>
      <c r="E78" s="35">
        <v>0</v>
      </c>
      <c r="F78" s="358">
        <f t="shared" si="8"/>
        <v>0</v>
      </c>
      <c r="G78" s="99">
        <v>0</v>
      </c>
      <c r="H78" s="350">
        <v>0</v>
      </c>
      <c r="I78" s="327">
        <f t="shared" si="9"/>
        <v>0</v>
      </c>
      <c r="J78" s="327">
        <f t="shared" si="11"/>
        <v>0</v>
      </c>
    </row>
    <row r="79" spans="1:10" ht="12.75">
      <c r="A79" s="64"/>
      <c r="B79" s="64"/>
      <c r="C79" s="192">
        <v>0</v>
      </c>
      <c r="D79" s="192">
        <v>0</v>
      </c>
      <c r="E79" s="35">
        <v>0</v>
      </c>
      <c r="F79" s="358">
        <f aca="true" t="shared" si="12" ref="F79:F94">(C79+D79)/1000*1.75*E79</f>
        <v>0</v>
      </c>
      <c r="G79" s="99">
        <v>0</v>
      </c>
      <c r="H79" s="350">
        <v>0</v>
      </c>
      <c r="I79" s="327">
        <f aca="true" t="shared" si="13" ref="I79:I94">G79*H79</f>
        <v>0</v>
      </c>
      <c r="J79" s="327">
        <f t="shared" si="11"/>
        <v>0</v>
      </c>
    </row>
    <row r="80" spans="1:10" ht="12.75">
      <c r="A80" s="64"/>
      <c r="B80" s="64"/>
      <c r="C80" s="192">
        <v>0</v>
      </c>
      <c r="D80" s="192">
        <v>0</v>
      </c>
      <c r="E80" s="35">
        <v>0</v>
      </c>
      <c r="F80" s="358">
        <f t="shared" si="12"/>
        <v>0</v>
      </c>
      <c r="G80" s="99">
        <v>0</v>
      </c>
      <c r="H80" s="350">
        <v>0</v>
      </c>
      <c r="I80" s="327">
        <f t="shared" si="13"/>
        <v>0</v>
      </c>
      <c r="J80" s="327">
        <f t="shared" si="11"/>
        <v>0</v>
      </c>
    </row>
    <row r="81" spans="1:10" ht="12.75">
      <c r="A81" s="64"/>
      <c r="B81" s="64"/>
      <c r="C81" s="192">
        <v>0</v>
      </c>
      <c r="D81" s="192">
        <v>0</v>
      </c>
      <c r="E81" s="35">
        <v>0</v>
      </c>
      <c r="F81" s="358">
        <f t="shared" si="12"/>
        <v>0</v>
      </c>
      <c r="G81" s="99">
        <v>0</v>
      </c>
      <c r="H81" s="350">
        <v>0</v>
      </c>
      <c r="I81" s="327">
        <f t="shared" si="13"/>
        <v>0</v>
      </c>
      <c r="J81" s="327">
        <f t="shared" si="11"/>
        <v>0</v>
      </c>
    </row>
    <row r="82" spans="1:10" ht="12.75">
      <c r="A82" s="64"/>
      <c r="B82" s="64"/>
      <c r="C82" s="192">
        <v>0</v>
      </c>
      <c r="D82" s="192">
        <v>0</v>
      </c>
      <c r="E82" s="35">
        <v>0</v>
      </c>
      <c r="F82" s="358">
        <f t="shared" si="12"/>
        <v>0</v>
      </c>
      <c r="G82" s="99">
        <v>0</v>
      </c>
      <c r="H82" s="350">
        <v>0</v>
      </c>
      <c r="I82" s="327">
        <f t="shared" si="13"/>
        <v>0</v>
      </c>
      <c r="J82" s="327">
        <f t="shared" si="11"/>
        <v>0</v>
      </c>
    </row>
    <row r="83" spans="1:10" ht="12.75">
      <c r="A83" s="64"/>
      <c r="B83" s="64"/>
      <c r="C83" s="192">
        <v>0</v>
      </c>
      <c r="D83" s="192">
        <v>0</v>
      </c>
      <c r="E83" s="35">
        <v>0</v>
      </c>
      <c r="F83" s="358">
        <f t="shared" si="12"/>
        <v>0</v>
      </c>
      <c r="G83" s="99">
        <v>0</v>
      </c>
      <c r="H83" s="350">
        <v>0</v>
      </c>
      <c r="I83" s="327">
        <f t="shared" si="13"/>
        <v>0</v>
      </c>
      <c r="J83" s="327">
        <f t="shared" si="11"/>
        <v>0</v>
      </c>
    </row>
    <row r="84" spans="1:10" ht="12.75">
      <c r="A84" s="64"/>
      <c r="B84" s="64"/>
      <c r="C84" s="192">
        <v>0</v>
      </c>
      <c r="D84" s="192">
        <v>0</v>
      </c>
      <c r="E84" s="35">
        <v>0</v>
      </c>
      <c r="F84" s="358">
        <f t="shared" si="12"/>
        <v>0</v>
      </c>
      <c r="G84" s="99">
        <v>0</v>
      </c>
      <c r="H84" s="350">
        <v>0</v>
      </c>
      <c r="I84" s="327">
        <f t="shared" si="13"/>
        <v>0</v>
      </c>
      <c r="J84" s="327">
        <f t="shared" si="11"/>
        <v>0</v>
      </c>
    </row>
    <row r="85" spans="1:10" ht="12.75">
      <c r="A85" s="64"/>
      <c r="B85" s="64"/>
      <c r="C85" s="192">
        <v>0</v>
      </c>
      <c r="D85" s="192">
        <v>0</v>
      </c>
      <c r="E85" s="35">
        <v>0</v>
      </c>
      <c r="F85" s="358">
        <f t="shared" si="12"/>
        <v>0</v>
      </c>
      <c r="G85" s="99">
        <v>0</v>
      </c>
      <c r="H85" s="350">
        <v>0</v>
      </c>
      <c r="I85" s="327">
        <f t="shared" si="13"/>
        <v>0</v>
      </c>
      <c r="J85" s="327">
        <f t="shared" si="11"/>
        <v>0</v>
      </c>
    </row>
    <row r="86" spans="1:10" ht="12.75">
      <c r="A86" s="64"/>
      <c r="B86" s="64"/>
      <c r="C86" s="192">
        <v>0</v>
      </c>
      <c r="D86" s="192">
        <v>0</v>
      </c>
      <c r="E86" s="35">
        <v>0</v>
      </c>
      <c r="F86" s="358">
        <f t="shared" si="12"/>
        <v>0</v>
      </c>
      <c r="G86" s="99">
        <v>0</v>
      </c>
      <c r="H86" s="350">
        <v>0</v>
      </c>
      <c r="I86" s="327">
        <f t="shared" si="13"/>
        <v>0</v>
      </c>
      <c r="J86" s="327">
        <f t="shared" si="11"/>
        <v>0</v>
      </c>
    </row>
    <row r="87" spans="1:10" ht="12.75">
      <c r="A87" s="64"/>
      <c r="B87" s="64"/>
      <c r="C87" s="192">
        <v>0</v>
      </c>
      <c r="D87" s="192">
        <v>0</v>
      </c>
      <c r="E87" s="35">
        <v>0</v>
      </c>
      <c r="F87" s="358">
        <f t="shared" si="12"/>
        <v>0</v>
      </c>
      <c r="G87" s="99">
        <v>0</v>
      </c>
      <c r="H87" s="350">
        <v>0</v>
      </c>
      <c r="I87" s="327">
        <f t="shared" si="13"/>
        <v>0</v>
      </c>
      <c r="J87" s="327">
        <f t="shared" si="11"/>
        <v>0</v>
      </c>
    </row>
    <row r="88" spans="1:10" ht="12.75">
      <c r="A88" s="64"/>
      <c r="B88" s="64"/>
      <c r="C88" s="192">
        <v>0</v>
      </c>
      <c r="D88" s="192">
        <v>0</v>
      </c>
      <c r="E88" s="35">
        <v>0</v>
      </c>
      <c r="F88" s="358">
        <f t="shared" si="12"/>
        <v>0</v>
      </c>
      <c r="G88" s="99">
        <v>0</v>
      </c>
      <c r="H88" s="350">
        <v>0</v>
      </c>
      <c r="I88" s="327">
        <f t="shared" si="13"/>
        <v>0</v>
      </c>
      <c r="J88" s="327">
        <f t="shared" si="11"/>
        <v>0</v>
      </c>
    </row>
    <row r="89" spans="1:10" ht="12.75">
      <c r="A89" s="64"/>
      <c r="B89" s="64"/>
      <c r="C89" s="192">
        <v>0</v>
      </c>
      <c r="D89" s="192">
        <v>0</v>
      </c>
      <c r="E89" s="35">
        <v>0</v>
      </c>
      <c r="F89" s="358">
        <f t="shared" si="12"/>
        <v>0</v>
      </c>
      <c r="G89" s="99">
        <v>0</v>
      </c>
      <c r="H89" s="350">
        <v>0</v>
      </c>
      <c r="I89" s="327">
        <f t="shared" si="13"/>
        <v>0</v>
      </c>
      <c r="J89" s="327">
        <f t="shared" si="11"/>
        <v>0</v>
      </c>
    </row>
    <row r="90" spans="1:10" ht="12.75">
      <c r="A90" s="64"/>
      <c r="B90" s="64"/>
      <c r="C90" s="192">
        <v>0</v>
      </c>
      <c r="D90" s="192">
        <v>0</v>
      </c>
      <c r="E90" s="35">
        <v>0</v>
      </c>
      <c r="F90" s="358">
        <f t="shared" si="12"/>
        <v>0</v>
      </c>
      <c r="G90" s="99">
        <v>0</v>
      </c>
      <c r="H90" s="350">
        <v>0</v>
      </c>
      <c r="I90" s="327">
        <f t="shared" si="13"/>
        <v>0</v>
      </c>
      <c r="J90" s="327">
        <f t="shared" si="11"/>
        <v>0</v>
      </c>
    </row>
    <row r="91" spans="1:10" ht="12.75">
      <c r="A91" s="64"/>
      <c r="B91" s="64"/>
      <c r="C91" s="192">
        <v>0</v>
      </c>
      <c r="D91" s="192">
        <v>0</v>
      </c>
      <c r="E91" s="35">
        <v>0</v>
      </c>
      <c r="F91" s="358">
        <f t="shared" si="12"/>
        <v>0</v>
      </c>
      <c r="G91" s="99">
        <v>0</v>
      </c>
      <c r="H91" s="350">
        <v>0</v>
      </c>
      <c r="I91" s="327">
        <f t="shared" si="13"/>
        <v>0</v>
      </c>
      <c r="J91" s="327">
        <f t="shared" si="11"/>
        <v>0</v>
      </c>
    </row>
    <row r="92" spans="1:10" ht="12.75">
      <c r="A92" s="64"/>
      <c r="B92" s="64"/>
      <c r="C92" s="192">
        <v>0</v>
      </c>
      <c r="D92" s="192">
        <v>0</v>
      </c>
      <c r="E92" s="35">
        <v>0</v>
      </c>
      <c r="F92" s="358">
        <f t="shared" si="12"/>
        <v>0</v>
      </c>
      <c r="G92" s="99">
        <v>0</v>
      </c>
      <c r="H92" s="350">
        <v>0</v>
      </c>
      <c r="I92" s="327">
        <f t="shared" si="13"/>
        <v>0</v>
      </c>
      <c r="J92" s="327">
        <f t="shared" si="11"/>
        <v>0</v>
      </c>
    </row>
    <row r="93" spans="1:10" ht="12.75">
      <c r="A93" s="64"/>
      <c r="B93" s="64"/>
      <c r="C93" s="192">
        <v>0</v>
      </c>
      <c r="D93" s="192">
        <v>0</v>
      </c>
      <c r="E93" s="35">
        <v>0</v>
      </c>
      <c r="F93" s="358">
        <f t="shared" si="12"/>
        <v>0</v>
      </c>
      <c r="G93" s="99">
        <v>0</v>
      </c>
      <c r="H93" s="350">
        <v>0</v>
      </c>
      <c r="I93" s="327">
        <f t="shared" si="13"/>
        <v>0</v>
      </c>
      <c r="J93" s="327">
        <f t="shared" si="11"/>
        <v>0</v>
      </c>
    </row>
    <row r="94" spans="1:10" ht="12.75">
      <c r="A94" s="64"/>
      <c r="B94" s="64"/>
      <c r="C94" s="192">
        <v>0</v>
      </c>
      <c r="D94" s="192">
        <v>0</v>
      </c>
      <c r="E94" s="35">
        <v>0</v>
      </c>
      <c r="F94" s="358">
        <f t="shared" si="12"/>
        <v>0</v>
      </c>
      <c r="G94" s="99">
        <v>0</v>
      </c>
      <c r="H94" s="350">
        <v>0</v>
      </c>
      <c r="I94" s="327">
        <f t="shared" si="13"/>
        <v>0</v>
      </c>
      <c r="J94" s="327">
        <f t="shared" si="11"/>
        <v>0</v>
      </c>
    </row>
    <row r="95" spans="1:10" ht="12.75">
      <c r="A95" s="64"/>
      <c r="B95" s="64"/>
      <c r="C95" s="192">
        <v>0</v>
      </c>
      <c r="D95" s="192">
        <v>0</v>
      </c>
      <c r="E95" s="35">
        <v>0</v>
      </c>
      <c r="F95" s="358">
        <f aca="true" t="shared" si="14" ref="F95:F109">(C95+D95)/1000*1.75*E95</f>
        <v>0</v>
      </c>
      <c r="G95" s="99">
        <v>0</v>
      </c>
      <c r="H95" s="350">
        <v>0</v>
      </c>
      <c r="I95" s="327">
        <f aca="true" t="shared" si="15" ref="I95:I109">G95*H95</f>
        <v>0</v>
      </c>
      <c r="J95" s="327">
        <f t="shared" si="11"/>
        <v>0</v>
      </c>
    </row>
    <row r="96" spans="1:10" ht="12.75">
      <c r="A96" s="64"/>
      <c r="B96" s="64"/>
      <c r="C96" s="192">
        <v>0</v>
      </c>
      <c r="D96" s="192">
        <v>0</v>
      </c>
      <c r="E96" s="35">
        <v>0</v>
      </c>
      <c r="F96" s="358">
        <f t="shared" si="14"/>
        <v>0</v>
      </c>
      <c r="G96" s="99">
        <v>0</v>
      </c>
      <c r="H96" s="350">
        <v>0</v>
      </c>
      <c r="I96" s="327">
        <f t="shared" si="15"/>
        <v>0</v>
      </c>
      <c r="J96" s="327">
        <f t="shared" si="11"/>
        <v>0</v>
      </c>
    </row>
    <row r="97" spans="1:10" ht="12.75">
      <c r="A97" s="64"/>
      <c r="B97" s="64"/>
      <c r="C97" s="192">
        <v>0</v>
      </c>
      <c r="D97" s="192">
        <v>0</v>
      </c>
      <c r="E97" s="35">
        <v>0</v>
      </c>
      <c r="F97" s="358">
        <f t="shared" si="14"/>
        <v>0</v>
      </c>
      <c r="G97" s="99">
        <v>0</v>
      </c>
      <c r="H97" s="350">
        <v>0</v>
      </c>
      <c r="I97" s="327">
        <f t="shared" si="15"/>
        <v>0</v>
      </c>
      <c r="J97" s="327">
        <f t="shared" si="11"/>
        <v>0</v>
      </c>
    </row>
    <row r="98" spans="1:10" ht="12.75">
      <c r="A98" s="64"/>
      <c r="B98" s="64"/>
      <c r="C98" s="192">
        <v>0</v>
      </c>
      <c r="D98" s="192">
        <v>0</v>
      </c>
      <c r="E98" s="35">
        <v>0</v>
      </c>
      <c r="F98" s="358">
        <f t="shared" si="14"/>
        <v>0</v>
      </c>
      <c r="G98" s="99">
        <v>0</v>
      </c>
      <c r="H98" s="350">
        <v>0</v>
      </c>
      <c r="I98" s="327">
        <f t="shared" si="15"/>
        <v>0</v>
      </c>
      <c r="J98" s="563">
        <f t="shared" si="11"/>
        <v>0</v>
      </c>
    </row>
    <row r="99" spans="1:10" ht="12.75">
      <c r="A99" s="64"/>
      <c r="B99" s="64"/>
      <c r="C99" s="192">
        <v>0</v>
      </c>
      <c r="D99" s="192">
        <v>0</v>
      </c>
      <c r="E99" s="35">
        <v>0</v>
      </c>
      <c r="F99" s="358">
        <f t="shared" si="14"/>
        <v>0</v>
      </c>
      <c r="G99" s="99">
        <v>0</v>
      </c>
      <c r="H99" s="350">
        <v>0</v>
      </c>
      <c r="I99" s="327">
        <f t="shared" si="15"/>
        <v>0</v>
      </c>
      <c r="J99" s="563">
        <v>0</v>
      </c>
    </row>
    <row r="100" spans="1:10" ht="12.75">
      <c r="A100" s="64"/>
      <c r="B100" s="64"/>
      <c r="C100" s="192">
        <v>0</v>
      </c>
      <c r="D100" s="192">
        <v>0</v>
      </c>
      <c r="E100" s="35">
        <v>0</v>
      </c>
      <c r="F100" s="358">
        <f t="shared" si="14"/>
        <v>0</v>
      </c>
      <c r="G100" s="99">
        <v>0</v>
      </c>
      <c r="H100" s="350">
        <v>0</v>
      </c>
      <c r="I100" s="327">
        <f t="shared" si="15"/>
        <v>0</v>
      </c>
      <c r="J100" s="563">
        <v>0</v>
      </c>
    </row>
    <row r="101" spans="1:10" ht="12.75">
      <c r="A101" s="64"/>
      <c r="B101" s="64"/>
      <c r="C101" s="192">
        <v>0</v>
      </c>
      <c r="D101" s="192">
        <v>0</v>
      </c>
      <c r="E101" s="35">
        <v>0</v>
      </c>
      <c r="F101" s="358">
        <f t="shared" si="14"/>
        <v>0</v>
      </c>
      <c r="G101" s="99">
        <v>0</v>
      </c>
      <c r="H101" s="350">
        <v>0</v>
      </c>
      <c r="I101" s="327">
        <f t="shared" si="15"/>
        <v>0</v>
      </c>
      <c r="J101" s="563">
        <v>0</v>
      </c>
    </row>
    <row r="102" spans="1:10" ht="12.75">
      <c r="A102" s="64"/>
      <c r="B102" s="64"/>
      <c r="C102" s="192">
        <v>0</v>
      </c>
      <c r="D102" s="192">
        <v>0</v>
      </c>
      <c r="E102" s="35">
        <v>0</v>
      </c>
      <c r="F102" s="358">
        <f t="shared" si="14"/>
        <v>0</v>
      </c>
      <c r="G102" s="99">
        <v>0</v>
      </c>
      <c r="H102" s="350">
        <v>0</v>
      </c>
      <c r="I102" s="327">
        <f t="shared" si="15"/>
        <v>0</v>
      </c>
      <c r="J102" s="563">
        <v>0</v>
      </c>
    </row>
    <row r="103" spans="1:10" ht="12.75">
      <c r="A103" s="64"/>
      <c r="B103" s="64"/>
      <c r="C103" s="192">
        <v>0</v>
      </c>
      <c r="D103" s="192">
        <v>0</v>
      </c>
      <c r="E103" s="35">
        <v>0</v>
      </c>
      <c r="F103" s="358">
        <f t="shared" si="14"/>
        <v>0</v>
      </c>
      <c r="G103" s="99">
        <v>0</v>
      </c>
      <c r="H103" s="350">
        <v>0</v>
      </c>
      <c r="I103" s="327">
        <f t="shared" si="15"/>
        <v>0</v>
      </c>
      <c r="J103" s="563">
        <v>0</v>
      </c>
    </row>
    <row r="104" spans="1:10" ht="12.75">
      <c r="A104" s="64"/>
      <c r="B104" s="64"/>
      <c r="C104" s="192">
        <v>0</v>
      </c>
      <c r="D104" s="192">
        <v>0</v>
      </c>
      <c r="E104" s="35">
        <v>0</v>
      </c>
      <c r="F104" s="358">
        <f t="shared" si="14"/>
        <v>0</v>
      </c>
      <c r="G104" s="99">
        <v>0</v>
      </c>
      <c r="H104" s="350">
        <v>0</v>
      </c>
      <c r="I104" s="327">
        <f t="shared" si="15"/>
        <v>0</v>
      </c>
      <c r="J104" s="563">
        <v>0</v>
      </c>
    </row>
    <row r="105" spans="1:10" ht="12.75">
      <c r="A105" s="64"/>
      <c r="B105" s="64"/>
      <c r="C105" s="192">
        <v>0</v>
      </c>
      <c r="D105" s="192">
        <v>0</v>
      </c>
      <c r="E105" s="35">
        <v>0</v>
      </c>
      <c r="F105" s="358">
        <f t="shared" si="14"/>
        <v>0</v>
      </c>
      <c r="G105" s="99">
        <v>0</v>
      </c>
      <c r="H105" s="350">
        <v>0</v>
      </c>
      <c r="I105" s="327">
        <f t="shared" si="15"/>
        <v>0</v>
      </c>
      <c r="J105" s="563">
        <v>0</v>
      </c>
    </row>
    <row r="106" spans="1:10" ht="12.75">
      <c r="A106" s="64"/>
      <c r="B106" s="64"/>
      <c r="C106" s="192">
        <v>0</v>
      </c>
      <c r="D106" s="192">
        <v>0</v>
      </c>
      <c r="E106" s="35">
        <v>0</v>
      </c>
      <c r="F106" s="358">
        <f t="shared" si="14"/>
        <v>0</v>
      </c>
      <c r="G106" s="99">
        <v>0</v>
      </c>
      <c r="H106" s="350">
        <v>0</v>
      </c>
      <c r="I106" s="327">
        <f t="shared" si="15"/>
        <v>0</v>
      </c>
      <c r="J106" s="563">
        <v>0</v>
      </c>
    </row>
    <row r="107" spans="1:10" ht="12.75">
      <c r="A107" s="64"/>
      <c r="B107" s="64"/>
      <c r="C107" s="192">
        <v>0</v>
      </c>
      <c r="D107" s="192">
        <v>0</v>
      </c>
      <c r="E107" s="35">
        <v>0</v>
      </c>
      <c r="F107" s="358">
        <f t="shared" si="14"/>
        <v>0</v>
      </c>
      <c r="G107" s="99">
        <v>0</v>
      </c>
      <c r="H107" s="350">
        <v>0</v>
      </c>
      <c r="I107" s="327">
        <f t="shared" si="15"/>
        <v>0</v>
      </c>
      <c r="J107" s="563">
        <v>0</v>
      </c>
    </row>
    <row r="108" spans="1:10" ht="12.75">
      <c r="A108" s="64"/>
      <c r="B108" s="64"/>
      <c r="C108" s="192">
        <v>0</v>
      </c>
      <c r="D108" s="192">
        <v>0</v>
      </c>
      <c r="E108" s="35">
        <v>0</v>
      </c>
      <c r="F108" s="358">
        <f t="shared" si="14"/>
        <v>0</v>
      </c>
      <c r="G108" s="99">
        <v>0</v>
      </c>
      <c r="H108" s="350">
        <v>0</v>
      </c>
      <c r="I108" s="327">
        <f t="shared" si="15"/>
        <v>0</v>
      </c>
      <c r="J108" s="563">
        <v>0</v>
      </c>
    </row>
    <row r="109" spans="1:10" ht="13.5" thickBot="1">
      <c r="A109" s="370"/>
      <c r="B109" s="64"/>
      <c r="C109" s="192">
        <v>0</v>
      </c>
      <c r="D109" s="192">
        <v>0</v>
      </c>
      <c r="E109" s="35">
        <v>0</v>
      </c>
      <c r="F109" s="368">
        <f t="shared" si="14"/>
        <v>0</v>
      </c>
      <c r="G109" s="124">
        <v>0</v>
      </c>
      <c r="H109" s="352">
        <v>0</v>
      </c>
      <c r="I109" s="335">
        <f t="shared" si="15"/>
        <v>0</v>
      </c>
      <c r="J109" s="563">
        <v>0</v>
      </c>
    </row>
    <row r="110" spans="1:10" ht="13.5" thickTop="1">
      <c r="A110" s="30"/>
      <c r="B110" s="279" t="s">
        <v>537</v>
      </c>
      <c r="C110" s="307"/>
      <c r="D110" s="279"/>
      <c r="E110" s="27">
        <f>SUM(E6:E109)</f>
        <v>0</v>
      </c>
      <c r="F110" s="351">
        <f>SUM(F6:F109)</f>
        <v>0</v>
      </c>
      <c r="G110" s="123">
        <f>SUM(G6:G109)</f>
        <v>0</v>
      </c>
      <c r="H110" s="353" t="s">
        <v>1</v>
      </c>
      <c r="I110" s="354">
        <f>SUM(I6:I109)</f>
        <v>0</v>
      </c>
      <c r="J110" s="354">
        <f>SUM(J6:J56)+SUM(J63:J109)</f>
        <v>0</v>
      </c>
    </row>
    <row r="111" spans="1:10" ht="12.75">
      <c r="A111" s="30"/>
      <c r="B111" s="30"/>
      <c r="C111" s="30"/>
      <c r="D111" s="30"/>
      <c r="E111" s="30"/>
      <c r="F111" s="369"/>
      <c r="G111" s="30"/>
      <c r="H111" s="30"/>
      <c r="I111" s="30"/>
      <c r="J111" s="30"/>
    </row>
    <row r="112" ht="12.75">
      <c r="I112" s="8"/>
    </row>
  </sheetData>
  <sheetProtection sheet="1" objects="1" scenarios="1"/>
  <printOptions/>
  <pageMargins left="0.47" right="0.24" top="0.984251968503937" bottom="0.7874015748031497" header="0.5118110236220472" footer="0.5118110236220472"/>
  <pageSetup horizontalDpi="300" verticalDpi="300" orientation="portrait" paperSize="9" r:id="rId1"/>
  <headerFooter alignWithMargins="0">
    <oddHeader>&amp;C&amp;A</oddHeader>
    <oddFooter>&amp;L&amp;F&amp;CPage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53"/>
  <sheetViews>
    <sheetView showGridLines="0" zoomScale="86" zoomScaleNormal="86" workbookViewId="0" topLeftCell="A1">
      <pane ySplit="5" topLeftCell="BM6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7.7109375" style="0" customWidth="1"/>
    <col min="2" max="2" width="20.57421875" style="0" customWidth="1"/>
    <col min="3" max="3" width="8.00390625" style="0" customWidth="1"/>
    <col min="4" max="4" width="7.57421875" style="0" customWidth="1"/>
    <col min="6" max="6" width="7.57421875" style="0" customWidth="1"/>
    <col min="7" max="7" width="8.57421875" style="0" customWidth="1"/>
    <col min="8" max="8" width="8.140625" style="0" customWidth="1"/>
    <col min="9" max="9" width="9.421875" style="0" customWidth="1"/>
  </cols>
  <sheetData>
    <row r="1" spans="1:9" ht="12.75">
      <c r="A1" s="189" t="s">
        <v>0</v>
      </c>
      <c r="B1" s="30" t="str">
        <f>Summary!B1</f>
        <v> </v>
      </c>
      <c r="C1" s="30"/>
      <c r="D1" s="30"/>
      <c r="E1" s="30"/>
      <c r="F1" s="30"/>
      <c r="G1" s="189" t="s">
        <v>1</v>
      </c>
      <c r="H1" s="30"/>
      <c r="I1" s="82">
        <f>Summary!G1</f>
        <v>0</v>
      </c>
    </row>
    <row r="2" spans="1:9" ht="13.5" thickBot="1">
      <c r="A2" s="30"/>
      <c r="B2" s="30"/>
      <c r="C2" s="30"/>
      <c r="D2" s="30"/>
      <c r="E2" s="30"/>
      <c r="F2" s="30"/>
      <c r="G2" s="189"/>
      <c r="H2" s="189"/>
      <c r="I2" s="13">
        <f ca="1">TODAY()</f>
        <v>37300</v>
      </c>
    </row>
    <row r="3" spans="1:9" ht="15.75">
      <c r="A3" s="371"/>
      <c r="B3" s="394" t="s">
        <v>538</v>
      </c>
      <c r="C3" s="372"/>
      <c r="D3" s="372"/>
      <c r="E3" s="372"/>
      <c r="F3" s="372"/>
      <c r="G3" s="372"/>
      <c r="H3" s="372"/>
      <c r="I3" s="373"/>
    </row>
    <row r="4" spans="1:9" ht="12.75">
      <c r="A4" s="374"/>
      <c r="B4" s="375"/>
      <c r="C4" s="375"/>
      <c r="D4" s="375"/>
      <c r="E4" s="375"/>
      <c r="F4" s="376" t="s">
        <v>364</v>
      </c>
      <c r="G4" s="376" t="s">
        <v>539</v>
      </c>
      <c r="H4" s="376" t="s">
        <v>540</v>
      </c>
      <c r="I4" s="377" t="s">
        <v>541</v>
      </c>
    </row>
    <row r="5" spans="1:9" ht="13.5" thickBot="1">
      <c r="A5" s="413" t="s">
        <v>98</v>
      </c>
      <c r="B5" s="378" t="s">
        <v>542</v>
      </c>
      <c r="C5" s="378" t="s">
        <v>530</v>
      </c>
      <c r="D5" s="378" t="s">
        <v>531</v>
      </c>
      <c r="E5" s="378" t="s">
        <v>134</v>
      </c>
      <c r="F5" s="378" t="s">
        <v>14</v>
      </c>
      <c r="G5" s="378" t="s">
        <v>452</v>
      </c>
      <c r="H5" s="378" t="s">
        <v>543</v>
      </c>
      <c r="I5" s="379" t="s">
        <v>14</v>
      </c>
    </row>
    <row r="6" spans="1:9" ht="12.75">
      <c r="A6" s="397"/>
      <c r="B6" s="390"/>
      <c r="C6" s="192"/>
      <c r="D6" s="192"/>
      <c r="E6" s="391"/>
      <c r="F6" s="380">
        <f>(C6+D6)/1000*1*E6</f>
        <v>0</v>
      </c>
      <c r="G6" s="388">
        <v>35</v>
      </c>
      <c r="H6" s="351">
        <f>(C6+D6)/1000*2/0.6*1.1*G6*E6</f>
        <v>0</v>
      </c>
      <c r="I6" s="351">
        <f>E6*0.5</f>
        <v>0</v>
      </c>
    </row>
    <row r="7" spans="1:9" ht="12.75">
      <c r="A7" s="397"/>
      <c r="B7" s="390"/>
      <c r="C7" s="192"/>
      <c r="D7" s="192"/>
      <c r="E7" s="391"/>
      <c r="F7" s="380">
        <f aca="true" t="shared" si="0" ref="F7:F22">(C7+D7)/1000*1*E7</f>
        <v>0</v>
      </c>
      <c r="G7" s="388">
        <v>35</v>
      </c>
      <c r="H7" s="351">
        <f aca="true" t="shared" si="1" ref="H7:H22">(C7+D7)/1000*2/0.6*1.1*G7*E7</f>
        <v>0</v>
      </c>
      <c r="I7" s="351">
        <f aca="true" t="shared" si="2" ref="I7:I22">E7*0.5</f>
        <v>0</v>
      </c>
    </row>
    <row r="8" spans="1:9" ht="12.75">
      <c r="A8" s="397"/>
      <c r="B8" s="390"/>
      <c r="C8" s="192"/>
      <c r="D8" s="192"/>
      <c r="E8" s="391"/>
      <c r="F8" s="380">
        <f t="shared" si="0"/>
        <v>0</v>
      </c>
      <c r="G8" s="388">
        <v>35</v>
      </c>
      <c r="H8" s="351">
        <f t="shared" si="1"/>
        <v>0</v>
      </c>
      <c r="I8" s="351">
        <f t="shared" si="2"/>
        <v>0</v>
      </c>
    </row>
    <row r="9" spans="1:9" ht="12.75">
      <c r="A9" s="397"/>
      <c r="B9" s="390"/>
      <c r="C9" s="192"/>
      <c r="D9" s="192"/>
      <c r="E9" s="391"/>
      <c r="F9" s="380">
        <f t="shared" si="0"/>
        <v>0</v>
      </c>
      <c r="G9" s="388">
        <v>35</v>
      </c>
      <c r="H9" s="351">
        <f t="shared" si="1"/>
        <v>0</v>
      </c>
      <c r="I9" s="351">
        <f t="shared" si="2"/>
        <v>0</v>
      </c>
    </row>
    <row r="10" spans="1:9" ht="12.75">
      <c r="A10" s="397"/>
      <c r="B10" s="390"/>
      <c r="C10" s="192"/>
      <c r="D10" s="192"/>
      <c r="E10" s="391"/>
      <c r="F10" s="380">
        <f t="shared" si="0"/>
        <v>0</v>
      </c>
      <c r="G10" s="388">
        <v>35</v>
      </c>
      <c r="H10" s="351">
        <f t="shared" si="1"/>
        <v>0</v>
      </c>
      <c r="I10" s="351">
        <f t="shared" si="2"/>
        <v>0</v>
      </c>
    </row>
    <row r="11" spans="1:9" ht="12.75">
      <c r="A11" s="397"/>
      <c r="B11" s="390"/>
      <c r="C11" s="192"/>
      <c r="D11" s="192"/>
      <c r="E11" s="391"/>
      <c r="F11" s="380">
        <f t="shared" si="0"/>
        <v>0</v>
      </c>
      <c r="G11" s="388">
        <v>35</v>
      </c>
      <c r="H11" s="351">
        <f t="shared" si="1"/>
        <v>0</v>
      </c>
      <c r="I11" s="351">
        <f t="shared" si="2"/>
        <v>0</v>
      </c>
    </row>
    <row r="12" spans="1:9" ht="12.75">
      <c r="A12" s="397"/>
      <c r="B12" s="390"/>
      <c r="C12" s="192"/>
      <c r="D12" s="192"/>
      <c r="E12" s="391"/>
      <c r="F12" s="380">
        <f t="shared" si="0"/>
        <v>0</v>
      </c>
      <c r="G12" s="388">
        <v>35</v>
      </c>
      <c r="H12" s="351">
        <f t="shared" si="1"/>
        <v>0</v>
      </c>
      <c r="I12" s="351">
        <f t="shared" si="2"/>
        <v>0</v>
      </c>
    </row>
    <row r="13" spans="1:9" ht="12.75">
      <c r="A13" s="397"/>
      <c r="B13" s="390"/>
      <c r="C13" s="192"/>
      <c r="D13" s="192"/>
      <c r="E13" s="391"/>
      <c r="F13" s="380">
        <f t="shared" si="0"/>
        <v>0</v>
      </c>
      <c r="G13" s="388">
        <v>35</v>
      </c>
      <c r="H13" s="351">
        <f t="shared" si="1"/>
        <v>0</v>
      </c>
      <c r="I13" s="351">
        <f t="shared" si="2"/>
        <v>0</v>
      </c>
    </row>
    <row r="14" spans="1:9" ht="12.75">
      <c r="A14" s="397"/>
      <c r="B14" s="390"/>
      <c r="C14" s="192"/>
      <c r="D14" s="192"/>
      <c r="E14" s="391"/>
      <c r="F14" s="380">
        <f t="shared" si="0"/>
        <v>0</v>
      </c>
      <c r="G14" s="388">
        <v>35</v>
      </c>
      <c r="H14" s="351">
        <f t="shared" si="1"/>
        <v>0</v>
      </c>
      <c r="I14" s="351">
        <f t="shared" si="2"/>
        <v>0</v>
      </c>
    </row>
    <row r="15" spans="1:9" ht="12.75">
      <c r="A15" s="397"/>
      <c r="B15" s="390"/>
      <c r="C15" s="192"/>
      <c r="D15" s="192"/>
      <c r="E15" s="391"/>
      <c r="F15" s="380">
        <f t="shared" si="0"/>
        <v>0</v>
      </c>
      <c r="G15" s="388">
        <v>35</v>
      </c>
      <c r="H15" s="351">
        <f t="shared" si="1"/>
        <v>0</v>
      </c>
      <c r="I15" s="351">
        <f t="shared" si="2"/>
        <v>0</v>
      </c>
    </row>
    <row r="16" spans="1:9" ht="12.75">
      <c r="A16" s="397"/>
      <c r="B16" s="390"/>
      <c r="C16" s="192"/>
      <c r="D16" s="192"/>
      <c r="E16" s="391"/>
      <c r="F16" s="380">
        <f t="shared" si="0"/>
        <v>0</v>
      </c>
      <c r="G16" s="388">
        <v>35</v>
      </c>
      <c r="H16" s="351">
        <f t="shared" si="1"/>
        <v>0</v>
      </c>
      <c r="I16" s="351">
        <f t="shared" si="2"/>
        <v>0</v>
      </c>
    </row>
    <row r="17" spans="1:9" ht="12.75">
      <c r="A17" s="397"/>
      <c r="B17" s="390"/>
      <c r="C17" s="192"/>
      <c r="D17" s="192"/>
      <c r="E17" s="391"/>
      <c r="F17" s="380">
        <f t="shared" si="0"/>
        <v>0</v>
      </c>
      <c r="G17" s="388">
        <v>35</v>
      </c>
      <c r="H17" s="351">
        <f t="shared" si="1"/>
        <v>0</v>
      </c>
      <c r="I17" s="351">
        <f t="shared" si="2"/>
        <v>0</v>
      </c>
    </row>
    <row r="18" spans="1:9" ht="12.75">
      <c r="A18" s="397"/>
      <c r="B18" s="390"/>
      <c r="C18" s="192"/>
      <c r="D18" s="192"/>
      <c r="E18" s="391"/>
      <c r="F18" s="380">
        <f t="shared" si="0"/>
        <v>0</v>
      </c>
      <c r="G18" s="388">
        <v>35</v>
      </c>
      <c r="H18" s="351">
        <f t="shared" si="1"/>
        <v>0</v>
      </c>
      <c r="I18" s="351">
        <f t="shared" si="2"/>
        <v>0</v>
      </c>
    </row>
    <row r="19" spans="1:9" ht="12.75">
      <c r="A19" s="397"/>
      <c r="B19" s="390"/>
      <c r="C19" s="192"/>
      <c r="D19" s="192"/>
      <c r="E19" s="391"/>
      <c r="F19" s="380">
        <f t="shared" si="0"/>
        <v>0</v>
      </c>
      <c r="G19" s="388">
        <v>35</v>
      </c>
      <c r="H19" s="351">
        <f t="shared" si="1"/>
        <v>0</v>
      </c>
      <c r="I19" s="351">
        <f t="shared" si="2"/>
        <v>0</v>
      </c>
    </row>
    <row r="20" spans="1:9" ht="12.75">
      <c r="A20" s="397"/>
      <c r="B20" s="390"/>
      <c r="C20" s="192"/>
      <c r="D20" s="192"/>
      <c r="E20" s="391"/>
      <c r="F20" s="380">
        <f t="shared" si="0"/>
        <v>0</v>
      </c>
      <c r="G20" s="388">
        <v>35</v>
      </c>
      <c r="H20" s="351">
        <f t="shared" si="1"/>
        <v>0</v>
      </c>
      <c r="I20" s="351">
        <f t="shared" si="2"/>
        <v>0</v>
      </c>
    </row>
    <row r="21" spans="1:9" ht="12.75">
      <c r="A21" s="397"/>
      <c r="B21" s="390"/>
      <c r="C21" s="192"/>
      <c r="D21" s="192"/>
      <c r="E21" s="391"/>
      <c r="F21" s="380">
        <f t="shared" si="0"/>
        <v>0</v>
      </c>
      <c r="G21" s="388">
        <v>35</v>
      </c>
      <c r="H21" s="351">
        <f t="shared" si="1"/>
        <v>0</v>
      </c>
      <c r="I21" s="351">
        <f t="shared" si="2"/>
        <v>0</v>
      </c>
    </row>
    <row r="22" spans="1:9" ht="12.75">
      <c r="A22" s="397"/>
      <c r="B22" s="390"/>
      <c r="C22" s="192"/>
      <c r="D22" s="192"/>
      <c r="E22" s="391"/>
      <c r="F22" s="380">
        <f t="shared" si="0"/>
        <v>0</v>
      </c>
      <c r="G22" s="388">
        <v>35</v>
      </c>
      <c r="H22" s="351">
        <f t="shared" si="1"/>
        <v>0</v>
      </c>
      <c r="I22" s="351">
        <f t="shared" si="2"/>
        <v>0</v>
      </c>
    </row>
    <row r="23" spans="1:9" ht="12.75">
      <c r="A23" s="397"/>
      <c r="B23" s="390"/>
      <c r="C23" s="192"/>
      <c r="D23" s="192"/>
      <c r="E23" s="391"/>
      <c r="F23" s="380">
        <f aca="true" t="shared" si="3" ref="F23:F51">(C23+D23)/1000*1*E23</f>
        <v>0</v>
      </c>
      <c r="G23" s="388">
        <v>35</v>
      </c>
      <c r="H23" s="351">
        <f aca="true" t="shared" si="4" ref="H23:H38">(C23+D23)/1000*2/0.6*1.1*G23*E23</f>
        <v>0</v>
      </c>
      <c r="I23" s="351">
        <f aca="true" t="shared" si="5" ref="I23:I51">E23*0.5</f>
        <v>0</v>
      </c>
    </row>
    <row r="24" spans="1:9" ht="12.75">
      <c r="A24" s="397"/>
      <c r="B24" s="390"/>
      <c r="C24" s="192"/>
      <c r="D24" s="192"/>
      <c r="E24" s="391"/>
      <c r="F24" s="380">
        <f t="shared" si="3"/>
        <v>0</v>
      </c>
      <c r="G24" s="388">
        <v>35</v>
      </c>
      <c r="H24" s="351">
        <f t="shared" si="4"/>
        <v>0</v>
      </c>
      <c r="I24" s="351">
        <f t="shared" si="5"/>
        <v>0</v>
      </c>
    </row>
    <row r="25" spans="1:9" ht="12.75">
      <c r="A25" s="397"/>
      <c r="B25" s="390"/>
      <c r="C25" s="192"/>
      <c r="D25" s="192"/>
      <c r="E25" s="391"/>
      <c r="F25" s="380">
        <f t="shared" si="3"/>
        <v>0</v>
      </c>
      <c r="G25" s="388">
        <v>35</v>
      </c>
      <c r="H25" s="351">
        <f t="shared" si="4"/>
        <v>0</v>
      </c>
      <c r="I25" s="351">
        <f t="shared" si="5"/>
        <v>0</v>
      </c>
    </row>
    <row r="26" spans="1:9" ht="12.75">
      <c r="A26" s="397"/>
      <c r="B26" s="390"/>
      <c r="C26" s="192"/>
      <c r="D26" s="192"/>
      <c r="E26" s="391"/>
      <c r="F26" s="380">
        <f t="shared" si="3"/>
        <v>0</v>
      </c>
      <c r="G26" s="388">
        <v>35</v>
      </c>
      <c r="H26" s="351">
        <f t="shared" si="4"/>
        <v>0</v>
      </c>
      <c r="I26" s="351">
        <f t="shared" si="5"/>
        <v>0</v>
      </c>
    </row>
    <row r="27" spans="1:9" ht="12.75">
      <c r="A27" s="397"/>
      <c r="B27" s="390"/>
      <c r="C27" s="192"/>
      <c r="D27" s="192"/>
      <c r="E27" s="391"/>
      <c r="F27" s="380">
        <f t="shared" si="3"/>
        <v>0</v>
      </c>
      <c r="G27" s="388">
        <v>35</v>
      </c>
      <c r="H27" s="351">
        <f t="shared" si="4"/>
        <v>0</v>
      </c>
      <c r="I27" s="351">
        <f t="shared" si="5"/>
        <v>0</v>
      </c>
    </row>
    <row r="28" spans="1:9" ht="12.75">
      <c r="A28" s="397"/>
      <c r="B28" s="390"/>
      <c r="C28" s="192"/>
      <c r="D28" s="192"/>
      <c r="E28" s="391"/>
      <c r="F28" s="380">
        <f t="shared" si="3"/>
        <v>0</v>
      </c>
      <c r="G28" s="388">
        <v>35</v>
      </c>
      <c r="H28" s="351">
        <f t="shared" si="4"/>
        <v>0</v>
      </c>
      <c r="I28" s="351">
        <f t="shared" si="5"/>
        <v>0</v>
      </c>
    </row>
    <row r="29" spans="1:9" ht="12.75">
      <c r="A29" s="397"/>
      <c r="B29" s="390"/>
      <c r="C29" s="192"/>
      <c r="D29" s="192"/>
      <c r="E29" s="391"/>
      <c r="F29" s="380">
        <f t="shared" si="3"/>
        <v>0</v>
      </c>
      <c r="G29" s="388">
        <v>35</v>
      </c>
      <c r="H29" s="351">
        <f t="shared" si="4"/>
        <v>0</v>
      </c>
      <c r="I29" s="351">
        <f t="shared" si="5"/>
        <v>0</v>
      </c>
    </row>
    <row r="30" spans="1:9" ht="12.75">
      <c r="A30" s="397"/>
      <c r="B30" s="390"/>
      <c r="C30" s="192"/>
      <c r="D30" s="192"/>
      <c r="E30" s="391"/>
      <c r="F30" s="380">
        <f t="shared" si="3"/>
        <v>0</v>
      </c>
      <c r="G30" s="388">
        <v>35</v>
      </c>
      <c r="H30" s="351">
        <f t="shared" si="4"/>
        <v>0</v>
      </c>
      <c r="I30" s="351">
        <f t="shared" si="5"/>
        <v>0</v>
      </c>
    </row>
    <row r="31" spans="1:9" ht="12.75">
      <c r="A31" s="397"/>
      <c r="B31" s="390"/>
      <c r="C31" s="192"/>
      <c r="D31" s="192"/>
      <c r="E31" s="391"/>
      <c r="F31" s="380">
        <f t="shared" si="3"/>
        <v>0</v>
      </c>
      <c r="G31" s="388">
        <v>35</v>
      </c>
      <c r="H31" s="351">
        <f t="shared" si="4"/>
        <v>0</v>
      </c>
      <c r="I31" s="351">
        <f t="shared" si="5"/>
        <v>0</v>
      </c>
    </row>
    <row r="32" spans="1:9" ht="12.75">
      <c r="A32" s="397"/>
      <c r="B32" s="390"/>
      <c r="C32" s="192"/>
      <c r="D32" s="192"/>
      <c r="E32" s="391"/>
      <c r="F32" s="380">
        <f t="shared" si="3"/>
        <v>0</v>
      </c>
      <c r="G32" s="388">
        <v>35</v>
      </c>
      <c r="H32" s="351">
        <f t="shared" si="4"/>
        <v>0</v>
      </c>
      <c r="I32" s="351">
        <f t="shared" si="5"/>
        <v>0</v>
      </c>
    </row>
    <row r="33" spans="1:9" ht="12.75">
      <c r="A33" s="397"/>
      <c r="B33" s="390"/>
      <c r="C33" s="192"/>
      <c r="D33" s="192"/>
      <c r="E33" s="391"/>
      <c r="F33" s="380">
        <f t="shared" si="3"/>
        <v>0</v>
      </c>
      <c r="G33" s="388">
        <v>35</v>
      </c>
      <c r="H33" s="351">
        <f t="shared" si="4"/>
        <v>0</v>
      </c>
      <c r="I33" s="351">
        <f t="shared" si="5"/>
        <v>0</v>
      </c>
    </row>
    <row r="34" spans="1:9" ht="12.75">
      <c r="A34" s="397"/>
      <c r="B34" s="390"/>
      <c r="C34" s="192"/>
      <c r="D34" s="192"/>
      <c r="E34" s="391"/>
      <c r="F34" s="380">
        <f t="shared" si="3"/>
        <v>0</v>
      </c>
      <c r="G34" s="388">
        <v>35</v>
      </c>
      <c r="H34" s="351">
        <f t="shared" si="4"/>
        <v>0</v>
      </c>
      <c r="I34" s="351">
        <f t="shared" si="5"/>
        <v>0</v>
      </c>
    </row>
    <row r="35" spans="1:9" ht="12.75">
      <c r="A35" s="397"/>
      <c r="B35" s="390"/>
      <c r="C35" s="192"/>
      <c r="D35" s="192"/>
      <c r="E35" s="391"/>
      <c r="F35" s="380">
        <f t="shared" si="3"/>
        <v>0</v>
      </c>
      <c r="G35" s="388">
        <v>35</v>
      </c>
      <c r="H35" s="351">
        <f t="shared" si="4"/>
        <v>0</v>
      </c>
      <c r="I35" s="351">
        <f t="shared" si="5"/>
        <v>0</v>
      </c>
    </row>
    <row r="36" spans="1:9" ht="12.75">
      <c r="A36" s="397"/>
      <c r="B36" s="390"/>
      <c r="C36" s="192"/>
      <c r="D36" s="192"/>
      <c r="E36" s="391"/>
      <c r="F36" s="380">
        <f t="shared" si="3"/>
        <v>0</v>
      </c>
      <c r="G36" s="388">
        <v>35</v>
      </c>
      <c r="H36" s="351">
        <f t="shared" si="4"/>
        <v>0</v>
      </c>
      <c r="I36" s="351">
        <f t="shared" si="5"/>
        <v>0</v>
      </c>
    </row>
    <row r="37" spans="1:9" ht="12.75">
      <c r="A37" s="397"/>
      <c r="B37" s="390"/>
      <c r="C37" s="192"/>
      <c r="D37" s="192"/>
      <c r="E37" s="391"/>
      <c r="F37" s="380">
        <f t="shared" si="3"/>
        <v>0</v>
      </c>
      <c r="G37" s="388">
        <v>35</v>
      </c>
      <c r="H37" s="351">
        <f t="shared" si="4"/>
        <v>0</v>
      </c>
      <c r="I37" s="351">
        <f t="shared" si="5"/>
        <v>0</v>
      </c>
    </row>
    <row r="38" spans="1:9" ht="12.75">
      <c r="A38" s="397"/>
      <c r="B38" s="390"/>
      <c r="C38" s="192"/>
      <c r="D38" s="192"/>
      <c r="E38" s="391"/>
      <c r="F38" s="380">
        <f t="shared" si="3"/>
        <v>0</v>
      </c>
      <c r="G38" s="388">
        <v>35</v>
      </c>
      <c r="H38" s="351">
        <f t="shared" si="4"/>
        <v>0</v>
      </c>
      <c r="I38" s="351">
        <f t="shared" si="5"/>
        <v>0</v>
      </c>
    </row>
    <row r="39" spans="1:9" ht="12.75">
      <c r="A39" s="397"/>
      <c r="B39" s="390"/>
      <c r="C39" s="192"/>
      <c r="D39" s="192"/>
      <c r="E39" s="391"/>
      <c r="F39" s="380">
        <f t="shared" si="3"/>
        <v>0</v>
      </c>
      <c r="G39" s="388">
        <v>35</v>
      </c>
      <c r="H39" s="351">
        <f aca="true" t="shared" si="6" ref="H39:H52">(C39+D39)/1000*2/0.6*1.1*G39*E39</f>
        <v>0</v>
      </c>
      <c r="I39" s="351">
        <f t="shared" si="5"/>
        <v>0</v>
      </c>
    </row>
    <row r="40" spans="1:9" ht="12.75">
      <c r="A40" s="397"/>
      <c r="B40" s="390"/>
      <c r="C40" s="192"/>
      <c r="D40" s="192"/>
      <c r="E40" s="391"/>
      <c r="F40" s="380">
        <f t="shared" si="3"/>
        <v>0</v>
      </c>
      <c r="G40" s="388">
        <v>35</v>
      </c>
      <c r="H40" s="351">
        <f t="shared" si="6"/>
        <v>0</v>
      </c>
      <c r="I40" s="351">
        <f t="shared" si="5"/>
        <v>0</v>
      </c>
    </row>
    <row r="41" spans="1:9" ht="12.75">
      <c r="A41" s="397"/>
      <c r="B41" s="390"/>
      <c r="C41" s="192"/>
      <c r="D41" s="192"/>
      <c r="E41" s="391"/>
      <c r="F41" s="380">
        <f t="shared" si="3"/>
        <v>0</v>
      </c>
      <c r="G41" s="388">
        <v>35</v>
      </c>
      <c r="H41" s="351">
        <f t="shared" si="6"/>
        <v>0</v>
      </c>
      <c r="I41" s="351">
        <f t="shared" si="5"/>
        <v>0</v>
      </c>
    </row>
    <row r="42" spans="1:9" ht="12.75">
      <c r="A42" s="397"/>
      <c r="B42" s="390"/>
      <c r="C42" s="192"/>
      <c r="D42" s="192"/>
      <c r="E42" s="391"/>
      <c r="F42" s="380">
        <f t="shared" si="3"/>
        <v>0</v>
      </c>
      <c r="G42" s="388">
        <v>35</v>
      </c>
      <c r="H42" s="351">
        <f t="shared" si="6"/>
        <v>0</v>
      </c>
      <c r="I42" s="351">
        <f t="shared" si="5"/>
        <v>0</v>
      </c>
    </row>
    <row r="43" spans="1:9" ht="12.75">
      <c r="A43" s="397"/>
      <c r="B43" s="390"/>
      <c r="C43" s="192"/>
      <c r="D43" s="192"/>
      <c r="E43" s="391"/>
      <c r="F43" s="380">
        <f t="shared" si="3"/>
        <v>0</v>
      </c>
      <c r="G43" s="388">
        <v>35</v>
      </c>
      <c r="H43" s="351">
        <f t="shared" si="6"/>
        <v>0</v>
      </c>
      <c r="I43" s="351">
        <f t="shared" si="5"/>
        <v>0</v>
      </c>
    </row>
    <row r="44" spans="1:9" ht="12.75">
      <c r="A44" s="397"/>
      <c r="B44" s="390"/>
      <c r="C44" s="192">
        <v>0</v>
      </c>
      <c r="D44" s="192">
        <v>0</v>
      </c>
      <c r="E44" s="391">
        <v>0</v>
      </c>
      <c r="F44" s="380">
        <f t="shared" si="3"/>
        <v>0</v>
      </c>
      <c r="G44" s="388">
        <v>35</v>
      </c>
      <c r="H44" s="351">
        <f t="shared" si="6"/>
        <v>0</v>
      </c>
      <c r="I44" s="351">
        <f t="shared" si="5"/>
        <v>0</v>
      </c>
    </row>
    <row r="45" spans="1:9" ht="12.75">
      <c r="A45" s="397"/>
      <c r="B45" s="390"/>
      <c r="C45" s="192">
        <v>0</v>
      </c>
      <c r="D45" s="192">
        <v>0</v>
      </c>
      <c r="E45" s="391">
        <v>0</v>
      </c>
      <c r="F45" s="380">
        <f t="shared" si="3"/>
        <v>0</v>
      </c>
      <c r="G45" s="388">
        <v>35</v>
      </c>
      <c r="H45" s="351">
        <f t="shared" si="6"/>
        <v>0</v>
      </c>
      <c r="I45" s="351">
        <f t="shared" si="5"/>
        <v>0</v>
      </c>
    </row>
    <row r="46" spans="1:9" ht="12.75">
      <c r="A46" s="397"/>
      <c r="B46" s="390"/>
      <c r="C46" s="192">
        <v>0</v>
      </c>
      <c r="D46" s="192">
        <v>0</v>
      </c>
      <c r="E46" s="391">
        <v>0</v>
      </c>
      <c r="F46" s="380">
        <f t="shared" si="3"/>
        <v>0</v>
      </c>
      <c r="G46" s="388">
        <v>35</v>
      </c>
      <c r="H46" s="351">
        <f t="shared" si="6"/>
        <v>0</v>
      </c>
      <c r="I46" s="351">
        <f t="shared" si="5"/>
        <v>0</v>
      </c>
    </row>
    <row r="47" spans="1:9" ht="12.75">
      <c r="A47" s="397"/>
      <c r="B47" s="390"/>
      <c r="C47" s="192">
        <v>0</v>
      </c>
      <c r="D47" s="192">
        <v>0</v>
      </c>
      <c r="E47" s="391">
        <v>0</v>
      </c>
      <c r="F47" s="380">
        <f t="shared" si="3"/>
        <v>0</v>
      </c>
      <c r="G47" s="388">
        <v>35</v>
      </c>
      <c r="H47" s="351">
        <f t="shared" si="6"/>
        <v>0</v>
      </c>
      <c r="I47" s="351">
        <f t="shared" si="5"/>
        <v>0</v>
      </c>
    </row>
    <row r="48" spans="1:9" ht="12.75">
      <c r="A48" s="397"/>
      <c r="B48" s="390"/>
      <c r="C48" s="192">
        <v>0</v>
      </c>
      <c r="D48" s="192">
        <v>0</v>
      </c>
      <c r="E48" s="391">
        <v>0</v>
      </c>
      <c r="F48" s="380">
        <f t="shared" si="3"/>
        <v>0</v>
      </c>
      <c r="G48" s="388">
        <v>35</v>
      </c>
      <c r="H48" s="351">
        <f t="shared" si="6"/>
        <v>0</v>
      </c>
      <c r="I48" s="351">
        <f t="shared" si="5"/>
        <v>0</v>
      </c>
    </row>
    <row r="49" spans="1:9" ht="12.75">
      <c r="A49" s="397"/>
      <c r="B49" s="390"/>
      <c r="C49" s="192">
        <v>0</v>
      </c>
      <c r="D49" s="192">
        <v>0</v>
      </c>
      <c r="E49" s="391">
        <v>0</v>
      </c>
      <c r="F49" s="380">
        <f t="shared" si="3"/>
        <v>0</v>
      </c>
      <c r="G49" s="388">
        <v>35</v>
      </c>
      <c r="H49" s="351">
        <f t="shared" si="6"/>
        <v>0</v>
      </c>
      <c r="I49" s="351">
        <f t="shared" si="5"/>
        <v>0</v>
      </c>
    </row>
    <row r="50" spans="1:9" ht="12.75">
      <c r="A50" s="397"/>
      <c r="B50" s="390"/>
      <c r="C50" s="192">
        <v>0</v>
      </c>
      <c r="D50" s="192">
        <v>0</v>
      </c>
      <c r="E50" s="391">
        <v>0</v>
      </c>
      <c r="F50" s="380">
        <f t="shared" si="3"/>
        <v>0</v>
      </c>
      <c r="G50" s="388">
        <v>35</v>
      </c>
      <c r="H50" s="351">
        <f t="shared" si="6"/>
        <v>0</v>
      </c>
      <c r="I50" s="351">
        <f t="shared" si="5"/>
        <v>0</v>
      </c>
    </row>
    <row r="51" spans="1:9" ht="12.75">
      <c r="A51" s="397"/>
      <c r="B51" s="390"/>
      <c r="C51" s="192">
        <v>0</v>
      </c>
      <c r="D51" s="192">
        <v>0</v>
      </c>
      <c r="E51" s="391">
        <v>0</v>
      </c>
      <c r="F51" s="380">
        <f t="shared" si="3"/>
        <v>0</v>
      </c>
      <c r="G51" s="388">
        <v>35</v>
      </c>
      <c r="H51" s="351">
        <f t="shared" si="6"/>
        <v>0</v>
      </c>
      <c r="I51" s="351">
        <f t="shared" si="5"/>
        <v>0</v>
      </c>
    </row>
    <row r="52" spans="1:9" ht="13.5" thickBot="1">
      <c r="A52" s="399"/>
      <c r="B52" s="392"/>
      <c r="C52" s="205">
        <v>0</v>
      </c>
      <c r="D52" s="205">
        <v>0</v>
      </c>
      <c r="E52" s="393">
        <v>0</v>
      </c>
      <c r="F52" s="381">
        <f>(C52+D52)/1000*1*E52</f>
        <v>0</v>
      </c>
      <c r="G52" s="389">
        <v>35</v>
      </c>
      <c r="H52" s="382">
        <f t="shared" si="6"/>
        <v>0</v>
      </c>
      <c r="I52" s="382">
        <f>E52*0.5</f>
        <v>0</v>
      </c>
    </row>
    <row r="53" spans="1:9" ht="15" thickTop="1">
      <c r="A53" s="228"/>
      <c r="B53" s="10" t="s">
        <v>544</v>
      </c>
      <c r="C53" s="383"/>
      <c r="D53" s="383"/>
      <c r="E53" s="384">
        <f>SUM(E6:E52)</f>
        <v>0</v>
      </c>
      <c r="F53" s="385">
        <f>SUM(F6:F52)</f>
        <v>0</v>
      </c>
      <c r="G53" s="386"/>
      <c r="H53" s="387">
        <f>SUM(H6:H52)</f>
        <v>0</v>
      </c>
      <c r="I53" s="387">
        <f>SUM(I6:I52)</f>
        <v>0</v>
      </c>
    </row>
  </sheetData>
  <printOptions/>
  <pageMargins left="0.59" right="0.27" top="0.984251968503937" bottom="0.7874015748031497" header="0.5118110236220472" footer="0.5118110236220472"/>
  <pageSetup horizontalDpi="300" verticalDpi="300" orientation="portrait" paperSize="9" r:id="rId1"/>
  <headerFooter alignWithMargins="0">
    <oddHeader>&amp;C&amp;A</oddHeader>
    <oddFooter>&amp;L&amp;F&amp;CPage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B2:AJ38"/>
  <sheetViews>
    <sheetView showGridLines="0" zoomScale="93" zoomScaleNormal="93" workbookViewId="0" topLeftCell="A1">
      <pane ySplit="8" topLeftCell="BM9" activePane="bottomLeft" state="frozen"/>
      <selection pane="topLeft" activeCell="A1" sqref="A1"/>
      <selection pane="bottomLeft" activeCell="I14" sqref="I14"/>
    </sheetView>
  </sheetViews>
  <sheetFormatPr defaultColWidth="9.140625" defaultRowHeight="12.75"/>
  <cols>
    <col min="1" max="1" width="2.7109375" style="0" customWidth="1"/>
    <col min="2" max="2" width="11.8515625" style="0" customWidth="1"/>
    <col min="3" max="3" width="6.421875" style="0" customWidth="1"/>
    <col min="4" max="4" width="7.57421875" style="0" customWidth="1"/>
    <col min="5" max="5" width="8.28125" style="0" customWidth="1"/>
    <col min="6" max="6" width="7.421875" style="0" customWidth="1"/>
    <col min="7" max="7" width="7.57421875" style="0" customWidth="1"/>
    <col min="8" max="8" width="7.8515625" style="0" customWidth="1"/>
    <col min="9" max="9" width="9.8515625" style="0" customWidth="1"/>
    <col min="10" max="10" width="8.140625" style="0" customWidth="1"/>
    <col min="14" max="14" width="10.140625" style="0" customWidth="1"/>
  </cols>
  <sheetData>
    <row r="2" spans="2:3" ht="12.75">
      <c r="B2" s="11" t="s">
        <v>545</v>
      </c>
      <c r="C2" s="11"/>
    </row>
    <row r="3" ht="11.25" customHeight="1" thickBot="1"/>
    <row r="4" spans="2:10" ht="12" customHeight="1">
      <c r="B4" s="546" t="s">
        <v>77</v>
      </c>
      <c r="C4" s="547" t="str">
        <f>'[1]Summary'!B1</f>
        <v> </v>
      </c>
      <c r="D4" s="547"/>
      <c r="E4" s="547"/>
      <c r="F4" s="547"/>
      <c r="G4" s="547"/>
      <c r="H4" s="547" t="s">
        <v>97</v>
      </c>
      <c r="I4" s="548">
        <f ca="1">TODAY()</f>
        <v>37300</v>
      </c>
      <c r="J4" s="549"/>
    </row>
    <row r="5" spans="2:17" ht="12.75" customHeight="1">
      <c r="B5" s="550"/>
      <c r="C5" s="550"/>
      <c r="D5" s="550"/>
      <c r="E5" s="551"/>
      <c r="F5" s="551"/>
      <c r="G5" s="551"/>
      <c r="H5" s="551"/>
      <c r="I5" s="551"/>
      <c r="J5" s="551"/>
      <c r="Q5" t="s">
        <v>546</v>
      </c>
    </row>
    <row r="6" spans="2:10" ht="12.75">
      <c r="B6" s="550"/>
      <c r="C6" s="550"/>
      <c r="D6" s="550"/>
      <c r="E6" s="551" t="s">
        <v>547</v>
      </c>
      <c r="F6" s="551" t="s">
        <v>548</v>
      </c>
      <c r="G6" s="551" t="s">
        <v>548</v>
      </c>
      <c r="H6" s="551" t="s">
        <v>548</v>
      </c>
      <c r="I6" s="550"/>
      <c r="J6" s="551"/>
    </row>
    <row r="7" spans="2:36" ht="13.5" thickBot="1">
      <c r="B7" s="552" t="s">
        <v>549</v>
      </c>
      <c r="C7" s="552"/>
      <c r="D7" s="552" t="s">
        <v>550</v>
      </c>
      <c r="E7" s="553" t="s">
        <v>551</v>
      </c>
      <c r="F7" s="553" t="s">
        <v>530</v>
      </c>
      <c r="G7" s="553" t="s">
        <v>531</v>
      </c>
      <c r="H7" s="553" t="s">
        <v>552</v>
      </c>
      <c r="I7" s="553" t="s">
        <v>553</v>
      </c>
      <c r="J7" s="553" t="s">
        <v>554</v>
      </c>
      <c r="P7" t="s">
        <v>555</v>
      </c>
      <c r="Q7" t="s">
        <v>556</v>
      </c>
      <c r="R7" t="s">
        <v>452</v>
      </c>
      <c r="S7" t="s">
        <v>557</v>
      </c>
      <c r="V7" t="s">
        <v>558</v>
      </c>
      <c r="W7" t="s">
        <v>556</v>
      </c>
      <c r="X7" t="s">
        <v>452</v>
      </c>
      <c r="Y7" t="s">
        <v>559</v>
      </c>
      <c r="AC7" t="s">
        <v>560</v>
      </c>
      <c r="AD7" t="s">
        <v>561</v>
      </c>
      <c r="AE7" t="s">
        <v>562</v>
      </c>
      <c r="AF7" t="s">
        <v>563</v>
      </c>
      <c r="AG7" t="s">
        <v>564</v>
      </c>
      <c r="AH7" t="s">
        <v>559</v>
      </c>
      <c r="AJ7" t="s">
        <v>565</v>
      </c>
    </row>
    <row r="8" ht="12.75">
      <c r="B8" t="s">
        <v>566</v>
      </c>
    </row>
    <row r="9" ht="12.75">
      <c r="B9" t="s">
        <v>567</v>
      </c>
    </row>
    <row r="10" ht="12.75">
      <c r="B10" t="s">
        <v>568</v>
      </c>
    </row>
    <row r="11" spans="2:14" ht="12.75">
      <c r="B11" t="s">
        <v>569</v>
      </c>
      <c r="K11" t="s">
        <v>570</v>
      </c>
      <c r="M11" t="s">
        <v>571</v>
      </c>
      <c r="N11" t="s">
        <v>571</v>
      </c>
    </row>
    <row r="12" spans="11:14" ht="12.75">
      <c r="K12" t="s">
        <v>572</v>
      </c>
      <c r="M12" t="s">
        <v>573</v>
      </c>
      <c r="N12" t="s">
        <v>574</v>
      </c>
    </row>
    <row r="13" spans="2:36" ht="12.75">
      <c r="B13" s="538" t="s">
        <v>575</v>
      </c>
      <c r="C13" s="538">
        <v>8</v>
      </c>
      <c r="D13" s="211">
        <v>900</v>
      </c>
      <c r="E13" s="211">
        <v>1</v>
      </c>
      <c r="F13" s="211">
        <v>800</v>
      </c>
      <c r="G13" s="211">
        <v>800</v>
      </c>
      <c r="H13" s="211">
        <v>1500</v>
      </c>
      <c r="I13" s="539">
        <v>0</v>
      </c>
      <c r="J13" s="118">
        <f>I13*AC13</f>
        <v>0</v>
      </c>
      <c r="K13" s="540">
        <v>1</v>
      </c>
      <c r="M13" s="538">
        <v>3.5</v>
      </c>
      <c r="N13" s="538">
        <f>I13*M13</f>
        <v>0</v>
      </c>
      <c r="P13" s="541">
        <f>I13*V13</f>
        <v>0</v>
      </c>
      <c r="Q13" s="541">
        <f>I13*W13*K13</f>
        <v>0</v>
      </c>
      <c r="R13" s="541">
        <f>I13*X13</f>
        <v>0</v>
      </c>
      <c r="S13" s="541">
        <f>I13*Y13</f>
        <v>0</v>
      </c>
      <c r="V13" s="542">
        <f aca="true" t="shared" si="0" ref="V13:V26">AC13</f>
        <v>5.4399999999999995</v>
      </c>
      <c r="W13" s="542">
        <f>AC13*0.75</f>
        <v>4.08</v>
      </c>
      <c r="X13" s="542">
        <f>(AC13*AD13*AE13)+AF13</f>
        <v>352.328</v>
      </c>
      <c r="Y13" s="542">
        <f>((V13*13)+(X13/1.1))*1.2*0.22</f>
        <v>103.22879999999999</v>
      </c>
      <c r="AC13">
        <f>((F13/1000+G13/1000)*2*H13/1000)+F13/1000*G13/1000</f>
        <v>5.4399999999999995</v>
      </c>
      <c r="AD13">
        <v>10.75</v>
      </c>
      <c r="AE13">
        <v>1.1</v>
      </c>
      <c r="AF13">
        <v>288</v>
      </c>
      <c r="AG13" s="8">
        <f>(AC13*AD13*AE13)+AF13</f>
        <v>352.328</v>
      </c>
      <c r="AH13" s="8">
        <f>((V13*13)+(X13/AE13))*1.2*0.22</f>
        <v>103.22879999999999</v>
      </c>
      <c r="AJ13">
        <v>0</v>
      </c>
    </row>
    <row r="14" spans="2:36" ht="12.75">
      <c r="B14" s="538"/>
      <c r="C14" s="538">
        <v>12</v>
      </c>
      <c r="D14" s="211">
        <v>1350</v>
      </c>
      <c r="E14" s="211" t="s">
        <v>576</v>
      </c>
      <c r="F14" s="211">
        <v>1100</v>
      </c>
      <c r="G14" s="211">
        <v>800</v>
      </c>
      <c r="H14" s="211">
        <v>1500</v>
      </c>
      <c r="I14" s="539">
        <v>0</v>
      </c>
      <c r="J14" s="118">
        <f aca="true" t="shared" si="1" ref="J14:J26">I14*AC14</f>
        <v>0</v>
      </c>
      <c r="K14" s="540">
        <v>1</v>
      </c>
      <c r="M14" s="538">
        <v>4.2</v>
      </c>
      <c r="N14" s="538">
        <f aca="true" t="shared" si="2" ref="N14:N26">I14*M14</f>
        <v>0</v>
      </c>
      <c r="P14" s="541">
        <f aca="true" t="shared" si="3" ref="P14:P26">I14*V14</f>
        <v>0</v>
      </c>
      <c r="Q14" s="541">
        <f aca="true" t="shared" si="4" ref="Q14:Q26">I14*W14*K14</f>
        <v>0</v>
      </c>
      <c r="R14" s="541">
        <f aca="true" t="shared" si="5" ref="R14:R26">I14*X14</f>
        <v>0</v>
      </c>
      <c r="S14" s="541">
        <f aca="true" t="shared" si="6" ref="S14:S26">I14*Y14</f>
        <v>0</v>
      </c>
      <c r="V14" s="542">
        <f t="shared" si="0"/>
        <v>6.58</v>
      </c>
      <c r="W14" s="542">
        <f aca="true" t="shared" si="7" ref="W14:W26">AC14*0.75</f>
        <v>4.9350000000000005</v>
      </c>
      <c r="X14" s="542">
        <f aca="true" t="shared" si="8" ref="X14:X26">(AC14*AD14*AE14)+AF14</f>
        <v>384.6273</v>
      </c>
      <c r="Y14" s="542">
        <f aca="true" t="shared" si="9" ref="Y14:Y26">((V14*13)+(X14/1.1))*1.2*0.22</f>
        <v>114.893112</v>
      </c>
      <c r="AC14">
        <f aca="true" t="shared" si="10" ref="AC14:AC26">((F14/1000+G14/1000)*2*H14/1000)+F14/1000*G14/1000</f>
        <v>6.58</v>
      </c>
      <c r="AD14">
        <v>13.35</v>
      </c>
      <c r="AE14">
        <v>1.1</v>
      </c>
      <c r="AF14">
        <v>288</v>
      </c>
      <c r="AG14" s="8">
        <f aca="true" t="shared" si="11" ref="AG14:AG26">(AC14*AD14*AE14)+AF14</f>
        <v>384.6273</v>
      </c>
      <c r="AH14" s="8">
        <f aca="true" t="shared" si="12" ref="AH14:AH26">((V14*13)+(X14/AE14))*1.2*0.22</f>
        <v>114.893112</v>
      </c>
      <c r="AJ14">
        <v>7.89453125</v>
      </c>
    </row>
    <row r="15" spans="2:36" ht="12.75">
      <c r="B15" s="538"/>
      <c r="C15" s="538">
        <v>20</v>
      </c>
      <c r="D15" s="211">
        <v>1800</v>
      </c>
      <c r="E15" s="211">
        <v>2</v>
      </c>
      <c r="F15" s="211">
        <v>1400</v>
      </c>
      <c r="G15" s="211">
        <v>800</v>
      </c>
      <c r="H15" s="211">
        <v>1500</v>
      </c>
      <c r="I15" s="539">
        <v>0</v>
      </c>
      <c r="J15" s="118">
        <f t="shared" si="1"/>
        <v>0</v>
      </c>
      <c r="K15" s="540">
        <v>1</v>
      </c>
      <c r="M15" s="538">
        <v>5.2</v>
      </c>
      <c r="N15" s="538">
        <f t="shared" si="2"/>
        <v>0</v>
      </c>
      <c r="P15" s="541">
        <f t="shared" si="3"/>
        <v>0</v>
      </c>
      <c r="Q15" s="541">
        <f t="shared" si="4"/>
        <v>0</v>
      </c>
      <c r="R15" s="541">
        <f t="shared" si="5"/>
        <v>0</v>
      </c>
      <c r="S15" s="541">
        <f t="shared" si="6"/>
        <v>0</v>
      </c>
      <c r="V15" s="542">
        <f t="shared" si="0"/>
        <v>7.720000000000001</v>
      </c>
      <c r="W15" s="542">
        <f t="shared" si="7"/>
        <v>5.790000000000001</v>
      </c>
      <c r="X15" s="542">
        <f t="shared" si="8"/>
        <v>435.3682</v>
      </c>
      <c r="Y15" s="542">
        <f t="shared" si="9"/>
        <v>130.983408</v>
      </c>
      <c r="AC15">
        <f t="shared" si="10"/>
        <v>7.720000000000001</v>
      </c>
      <c r="AD15">
        <v>13.35</v>
      </c>
      <c r="AE15">
        <v>1.1</v>
      </c>
      <c r="AF15">
        <v>322</v>
      </c>
      <c r="AG15" s="8">
        <f t="shared" si="11"/>
        <v>435.3682</v>
      </c>
      <c r="AH15" s="8">
        <f t="shared" si="12"/>
        <v>130.983408</v>
      </c>
      <c r="AJ15">
        <v>11.06328125</v>
      </c>
    </row>
    <row r="16" spans="2:36" ht="12.75">
      <c r="B16" s="538" t="s">
        <v>1</v>
      </c>
      <c r="C16" s="538">
        <v>27</v>
      </c>
      <c r="D16" s="211">
        <v>2700</v>
      </c>
      <c r="E16" s="211" t="s">
        <v>577</v>
      </c>
      <c r="F16" s="211">
        <v>1400</v>
      </c>
      <c r="G16" s="211">
        <v>1100</v>
      </c>
      <c r="H16" s="211">
        <v>1500</v>
      </c>
      <c r="I16" s="539">
        <v>0</v>
      </c>
      <c r="J16" s="118">
        <f t="shared" si="1"/>
        <v>0</v>
      </c>
      <c r="K16" s="540">
        <v>1</v>
      </c>
      <c r="M16" s="538">
        <v>6.2</v>
      </c>
      <c r="N16" s="538">
        <f t="shared" si="2"/>
        <v>0</v>
      </c>
      <c r="P16" s="541">
        <f t="shared" si="3"/>
        <v>0</v>
      </c>
      <c r="Q16" s="541">
        <f t="shared" si="4"/>
        <v>0</v>
      </c>
      <c r="R16" s="541">
        <f t="shared" si="5"/>
        <v>0</v>
      </c>
      <c r="S16" s="541">
        <f t="shared" si="6"/>
        <v>0</v>
      </c>
      <c r="V16" s="542">
        <f t="shared" si="0"/>
        <v>9.04</v>
      </c>
      <c r="W16" s="542">
        <f t="shared" si="7"/>
        <v>6.779999999999999</v>
      </c>
      <c r="X16" s="542">
        <f t="shared" si="8"/>
        <v>454.75239999999997</v>
      </c>
      <c r="Y16" s="542">
        <f t="shared" si="9"/>
        <v>140.165856</v>
      </c>
      <c r="AC16">
        <f t="shared" si="10"/>
        <v>9.04</v>
      </c>
      <c r="AD16">
        <v>13.35</v>
      </c>
      <c r="AE16">
        <v>1.1</v>
      </c>
      <c r="AF16">
        <v>322</v>
      </c>
      <c r="AG16" s="8">
        <f t="shared" si="11"/>
        <v>454.75239999999997</v>
      </c>
      <c r="AH16" s="8">
        <f t="shared" si="12"/>
        <v>140.165856</v>
      </c>
      <c r="AJ16">
        <v>11.06328125</v>
      </c>
    </row>
    <row r="17" spans="2:36" ht="12.75">
      <c r="B17" s="538"/>
      <c r="C17" s="538">
        <v>35</v>
      </c>
      <c r="D17" s="211">
        <v>3400</v>
      </c>
      <c r="E17" s="211">
        <v>4</v>
      </c>
      <c r="F17" s="211">
        <v>1400</v>
      </c>
      <c r="G17" s="211">
        <v>1400</v>
      </c>
      <c r="H17" s="211">
        <v>1500</v>
      </c>
      <c r="I17" s="539">
        <v>0</v>
      </c>
      <c r="J17" s="118">
        <f t="shared" si="1"/>
        <v>0</v>
      </c>
      <c r="K17" s="540">
        <v>1</v>
      </c>
      <c r="M17" s="538">
        <v>7</v>
      </c>
      <c r="N17" s="538">
        <f t="shared" si="2"/>
        <v>0</v>
      </c>
      <c r="P17" s="541">
        <f t="shared" si="3"/>
        <v>0</v>
      </c>
      <c r="Q17" s="541">
        <f t="shared" si="4"/>
        <v>0</v>
      </c>
      <c r="R17" s="541">
        <f t="shared" si="5"/>
        <v>0</v>
      </c>
      <c r="S17" s="541">
        <f t="shared" si="6"/>
        <v>0</v>
      </c>
      <c r="V17" s="542">
        <f t="shared" si="0"/>
        <v>10.36</v>
      </c>
      <c r="W17" s="542">
        <f t="shared" si="7"/>
        <v>7.77</v>
      </c>
      <c r="X17" s="542">
        <f t="shared" si="8"/>
        <v>513.4528</v>
      </c>
      <c r="Y17" s="542">
        <f t="shared" si="9"/>
        <v>158.784192</v>
      </c>
      <c r="AC17">
        <f t="shared" si="10"/>
        <v>10.36</v>
      </c>
      <c r="AD17">
        <v>16.8</v>
      </c>
      <c r="AE17">
        <v>1.1</v>
      </c>
      <c r="AF17">
        <v>322</v>
      </c>
      <c r="AG17" s="8">
        <f t="shared" si="11"/>
        <v>513.4528</v>
      </c>
      <c r="AH17" s="8">
        <f t="shared" si="12"/>
        <v>158.784192</v>
      </c>
      <c r="AJ17">
        <v>14.23203125</v>
      </c>
    </row>
    <row r="18" spans="2:36" ht="12.75">
      <c r="B18" s="538"/>
      <c r="C18" s="538">
        <v>40</v>
      </c>
      <c r="D18" s="211">
        <v>4000</v>
      </c>
      <c r="E18" s="211" t="s">
        <v>578</v>
      </c>
      <c r="F18" s="211">
        <v>1700</v>
      </c>
      <c r="G18" s="211">
        <v>1400</v>
      </c>
      <c r="H18" s="211">
        <v>1500</v>
      </c>
      <c r="I18" s="539">
        <v>0</v>
      </c>
      <c r="J18" s="118">
        <f t="shared" si="1"/>
        <v>0</v>
      </c>
      <c r="K18" s="540">
        <v>1</v>
      </c>
      <c r="M18" s="538">
        <v>8</v>
      </c>
      <c r="N18" s="538">
        <f t="shared" si="2"/>
        <v>0</v>
      </c>
      <c r="P18" s="541">
        <f t="shared" si="3"/>
        <v>0</v>
      </c>
      <c r="Q18" s="541">
        <f t="shared" si="4"/>
        <v>0</v>
      </c>
      <c r="R18" s="541">
        <f t="shared" si="5"/>
        <v>0</v>
      </c>
      <c r="S18" s="541">
        <f t="shared" si="6"/>
        <v>0</v>
      </c>
      <c r="V18" s="542">
        <f t="shared" si="0"/>
        <v>11.68</v>
      </c>
      <c r="W18" s="542">
        <f t="shared" si="7"/>
        <v>8.76</v>
      </c>
      <c r="X18" s="542">
        <f t="shared" si="8"/>
        <v>537.8464</v>
      </c>
      <c r="Y18" s="542">
        <f t="shared" si="9"/>
        <v>169.168896</v>
      </c>
      <c r="AC18">
        <f t="shared" si="10"/>
        <v>11.68</v>
      </c>
      <c r="AD18">
        <v>16.8</v>
      </c>
      <c r="AE18">
        <v>1.1</v>
      </c>
      <c r="AF18">
        <v>322</v>
      </c>
      <c r="AG18" s="8">
        <f t="shared" si="11"/>
        <v>537.8464</v>
      </c>
      <c r="AH18" s="8">
        <f t="shared" si="12"/>
        <v>169.168896</v>
      </c>
      <c r="AJ18">
        <v>14.23203125</v>
      </c>
    </row>
    <row r="19" spans="2:36" ht="12.75">
      <c r="B19" s="538"/>
      <c r="C19" s="538">
        <v>50</v>
      </c>
      <c r="D19" s="211">
        <v>4500</v>
      </c>
      <c r="E19" s="211" t="s">
        <v>578</v>
      </c>
      <c r="F19" s="211">
        <v>1700</v>
      </c>
      <c r="G19" s="211">
        <v>1400</v>
      </c>
      <c r="H19" s="211">
        <v>2000</v>
      </c>
      <c r="I19" s="539">
        <v>0</v>
      </c>
      <c r="J19" s="118">
        <f t="shared" si="1"/>
        <v>0</v>
      </c>
      <c r="K19" s="540">
        <v>1</v>
      </c>
      <c r="M19" s="538">
        <v>8.8</v>
      </c>
      <c r="N19" s="538">
        <f t="shared" si="2"/>
        <v>0</v>
      </c>
      <c r="P19" s="541">
        <f t="shared" si="3"/>
        <v>0</v>
      </c>
      <c r="Q19" s="541">
        <f t="shared" si="4"/>
        <v>0</v>
      </c>
      <c r="R19" s="541">
        <f t="shared" si="5"/>
        <v>0</v>
      </c>
      <c r="S19" s="541">
        <f t="shared" si="6"/>
        <v>0</v>
      </c>
      <c r="V19" s="542">
        <f t="shared" si="0"/>
        <v>14.779999999999998</v>
      </c>
      <c r="W19" s="542">
        <f t="shared" si="7"/>
        <v>11.084999999999997</v>
      </c>
      <c r="X19" s="542">
        <f t="shared" si="8"/>
        <v>595.1343999999999</v>
      </c>
      <c r="Y19" s="542">
        <f t="shared" si="9"/>
        <v>193.55721599999995</v>
      </c>
      <c r="AC19">
        <f t="shared" si="10"/>
        <v>14.779999999999998</v>
      </c>
      <c r="AD19">
        <v>16.8</v>
      </c>
      <c r="AE19">
        <v>1.1</v>
      </c>
      <c r="AF19">
        <v>322</v>
      </c>
      <c r="AG19" s="8">
        <f t="shared" si="11"/>
        <v>595.1343999999999</v>
      </c>
      <c r="AH19" s="8">
        <f t="shared" si="12"/>
        <v>193.55721599999995</v>
      </c>
      <c r="AJ19">
        <v>21.96328125</v>
      </c>
    </row>
    <row r="20" spans="2:36" ht="12.75">
      <c r="B20" s="538"/>
      <c r="C20" s="538">
        <v>60</v>
      </c>
      <c r="D20" s="211">
        <v>5400</v>
      </c>
      <c r="E20" s="211">
        <v>6</v>
      </c>
      <c r="F20" s="211">
        <v>2000</v>
      </c>
      <c r="G20" s="211">
        <v>1400</v>
      </c>
      <c r="H20" s="211">
        <v>2000</v>
      </c>
      <c r="I20" s="539">
        <v>0</v>
      </c>
      <c r="J20" s="118">
        <f t="shared" si="1"/>
        <v>0</v>
      </c>
      <c r="K20" s="540">
        <v>1</v>
      </c>
      <c r="M20" s="538">
        <v>9</v>
      </c>
      <c r="N20" s="538">
        <f t="shared" si="2"/>
        <v>0</v>
      </c>
      <c r="P20" s="541">
        <f t="shared" si="3"/>
        <v>0</v>
      </c>
      <c r="Q20" s="541">
        <f t="shared" si="4"/>
        <v>0</v>
      </c>
      <c r="R20" s="541">
        <f t="shared" si="5"/>
        <v>0</v>
      </c>
      <c r="S20" s="541">
        <f t="shared" si="6"/>
        <v>0</v>
      </c>
      <c r="V20" s="542">
        <f t="shared" si="0"/>
        <v>16.4</v>
      </c>
      <c r="W20" s="542">
        <f t="shared" si="7"/>
        <v>12.299999999999999</v>
      </c>
      <c r="X20" s="542">
        <f t="shared" si="8"/>
        <v>625.072</v>
      </c>
      <c r="Y20" s="542">
        <f t="shared" si="9"/>
        <v>206.30208000000002</v>
      </c>
      <c r="AC20">
        <f t="shared" si="10"/>
        <v>16.4</v>
      </c>
      <c r="AD20">
        <v>16.8</v>
      </c>
      <c r="AE20">
        <v>1.1</v>
      </c>
      <c r="AF20">
        <v>322</v>
      </c>
      <c r="AG20" s="8">
        <f t="shared" si="11"/>
        <v>625.072</v>
      </c>
      <c r="AH20" s="8">
        <f t="shared" si="12"/>
        <v>206.30208000000002</v>
      </c>
      <c r="AJ20">
        <v>17.40078125</v>
      </c>
    </row>
    <row r="21" spans="2:36" ht="12.75">
      <c r="B21" s="538"/>
      <c r="C21" s="538">
        <v>80</v>
      </c>
      <c r="D21" s="211">
        <v>8100</v>
      </c>
      <c r="E21" s="211" t="s">
        <v>579</v>
      </c>
      <c r="F21" s="211">
        <v>2600</v>
      </c>
      <c r="G21" s="211">
        <v>1700</v>
      </c>
      <c r="H21" s="211">
        <v>2000</v>
      </c>
      <c r="I21" s="539">
        <v>0</v>
      </c>
      <c r="J21" s="118">
        <f t="shared" si="1"/>
        <v>0</v>
      </c>
      <c r="K21" s="540">
        <v>1</v>
      </c>
      <c r="M21" s="538">
        <v>10.8</v>
      </c>
      <c r="N21" s="538">
        <f t="shared" si="2"/>
        <v>0</v>
      </c>
      <c r="P21" s="541">
        <f t="shared" si="3"/>
        <v>0</v>
      </c>
      <c r="Q21" s="541">
        <f t="shared" si="4"/>
        <v>0</v>
      </c>
      <c r="R21" s="541">
        <f t="shared" si="5"/>
        <v>0</v>
      </c>
      <c r="S21" s="541">
        <f t="shared" si="6"/>
        <v>0</v>
      </c>
      <c r="V21" s="542">
        <f t="shared" si="0"/>
        <v>21.619999999999997</v>
      </c>
      <c r="W21" s="542">
        <f t="shared" si="7"/>
        <v>16.214999999999996</v>
      </c>
      <c r="X21" s="542">
        <f t="shared" si="8"/>
        <v>739.5376</v>
      </c>
      <c r="Y21" s="542">
        <f t="shared" si="9"/>
        <v>251.68886399999997</v>
      </c>
      <c r="AC21">
        <f t="shared" si="10"/>
        <v>21.619999999999997</v>
      </c>
      <c r="AD21">
        <v>16.8</v>
      </c>
      <c r="AE21">
        <v>1.1</v>
      </c>
      <c r="AF21">
        <v>340</v>
      </c>
      <c r="AG21" s="8">
        <f t="shared" si="11"/>
        <v>739.5376</v>
      </c>
      <c r="AH21" s="8">
        <f t="shared" si="12"/>
        <v>251.68886399999997</v>
      </c>
      <c r="AJ21">
        <v>21.46953125</v>
      </c>
    </row>
    <row r="22" spans="2:36" ht="12.75">
      <c r="B22" s="538"/>
      <c r="C22" s="538">
        <v>110</v>
      </c>
      <c r="D22" s="211">
        <v>10800</v>
      </c>
      <c r="E22" s="211" t="s">
        <v>580</v>
      </c>
      <c r="F22" s="211">
        <v>2600</v>
      </c>
      <c r="G22" s="211">
        <v>1700</v>
      </c>
      <c r="H22" s="211">
        <v>2000</v>
      </c>
      <c r="I22" s="539">
        <v>0</v>
      </c>
      <c r="J22" s="118">
        <f t="shared" si="1"/>
        <v>0</v>
      </c>
      <c r="K22" s="540">
        <v>1</v>
      </c>
      <c r="M22" s="538">
        <v>12.3</v>
      </c>
      <c r="N22" s="538">
        <f t="shared" si="2"/>
        <v>0</v>
      </c>
      <c r="P22" s="541">
        <f t="shared" si="3"/>
        <v>0</v>
      </c>
      <c r="Q22" s="541">
        <f t="shared" si="4"/>
        <v>0</v>
      </c>
      <c r="R22" s="541">
        <f t="shared" si="5"/>
        <v>0</v>
      </c>
      <c r="S22" s="541">
        <f t="shared" si="6"/>
        <v>0</v>
      </c>
      <c r="V22" s="542">
        <f t="shared" si="0"/>
        <v>21.619999999999997</v>
      </c>
      <c r="W22" s="542">
        <f t="shared" si="7"/>
        <v>16.214999999999996</v>
      </c>
      <c r="X22" s="542">
        <f t="shared" si="8"/>
        <v>739.5376</v>
      </c>
      <c r="Y22" s="542">
        <f t="shared" si="9"/>
        <v>251.68886399999997</v>
      </c>
      <c r="AC22">
        <f t="shared" si="10"/>
        <v>21.619999999999997</v>
      </c>
      <c r="AD22">
        <v>16.8</v>
      </c>
      <c r="AE22">
        <v>1.1</v>
      </c>
      <c r="AF22">
        <v>340</v>
      </c>
      <c r="AG22" s="8">
        <f t="shared" si="11"/>
        <v>739.5376</v>
      </c>
      <c r="AH22" s="8">
        <f t="shared" si="12"/>
        <v>251.68886399999997</v>
      </c>
      <c r="AJ22">
        <v>21.46953125</v>
      </c>
    </row>
    <row r="23" spans="2:36" ht="12.75">
      <c r="B23" s="538"/>
      <c r="C23" s="538">
        <v>125</v>
      </c>
      <c r="D23" s="211">
        <v>12600</v>
      </c>
      <c r="E23" s="211" t="s">
        <v>581</v>
      </c>
      <c r="F23" s="211">
        <v>2350</v>
      </c>
      <c r="G23" s="211">
        <v>2650</v>
      </c>
      <c r="H23" s="211">
        <v>2000</v>
      </c>
      <c r="I23" s="539">
        <v>0</v>
      </c>
      <c r="J23" s="118">
        <f t="shared" si="1"/>
        <v>0</v>
      </c>
      <c r="K23" s="540">
        <v>1</v>
      </c>
      <c r="M23" s="538">
        <v>13.7</v>
      </c>
      <c r="N23" s="538">
        <f t="shared" si="2"/>
        <v>0</v>
      </c>
      <c r="P23" s="541">
        <f t="shared" si="3"/>
        <v>0</v>
      </c>
      <c r="Q23" s="541">
        <f t="shared" si="4"/>
        <v>0</v>
      </c>
      <c r="R23" s="541">
        <f t="shared" si="5"/>
        <v>0</v>
      </c>
      <c r="S23" s="541">
        <f t="shared" si="6"/>
        <v>0</v>
      </c>
      <c r="V23" s="542">
        <f t="shared" si="0"/>
        <v>26.2275</v>
      </c>
      <c r="W23" s="542">
        <f t="shared" si="7"/>
        <v>19.670625</v>
      </c>
      <c r="X23" s="542">
        <f t="shared" si="8"/>
        <v>1032.406</v>
      </c>
      <c r="Y23" s="542">
        <f t="shared" si="9"/>
        <v>337.79022</v>
      </c>
      <c r="AC23">
        <f t="shared" si="10"/>
        <v>26.2275</v>
      </c>
      <c r="AD23">
        <v>24</v>
      </c>
      <c r="AE23">
        <v>1.1</v>
      </c>
      <c r="AF23">
        <v>340</v>
      </c>
      <c r="AG23" s="8">
        <f t="shared" si="11"/>
        <v>1032.406</v>
      </c>
      <c r="AH23" s="8">
        <f t="shared" si="12"/>
        <v>337.79022</v>
      </c>
      <c r="AJ23">
        <v>21.46953125</v>
      </c>
    </row>
    <row r="24" spans="2:36" ht="12.75">
      <c r="B24" s="538"/>
      <c r="C24" s="538">
        <v>150</v>
      </c>
      <c r="D24" s="211">
        <v>14400</v>
      </c>
      <c r="E24" s="211">
        <v>16</v>
      </c>
      <c r="F24" s="211">
        <v>2650</v>
      </c>
      <c r="G24" s="211">
        <v>2650</v>
      </c>
      <c r="H24" s="211">
        <v>2000</v>
      </c>
      <c r="I24" s="539">
        <v>0</v>
      </c>
      <c r="J24" s="118">
        <f t="shared" si="1"/>
        <v>0</v>
      </c>
      <c r="K24" s="540">
        <v>1</v>
      </c>
      <c r="M24" s="538">
        <v>14.8</v>
      </c>
      <c r="N24" s="538">
        <f t="shared" si="2"/>
        <v>0</v>
      </c>
      <c r="P24" s="541">
        <f t="shared" si="3"/>
        <v>0</v>
      </c>
      <c r="Q24" s="541">
        <f t="shared" si="4"/>
        <v>0</v>
      </c>
      <c r="R24" s="541">
        <f t="shared" si="5"/>
        <v>0</v>
      </c>
      <c r="S24" s="541">
        <f t="shared" si="6"/>
        <v>0</v>
      </c>
      <c r="V24" s="542">
        <f t="shared" si="0"/>
        <v>28.2225</v>
      </c>
      <c r="W24" s="542">
        <f t="shared" si="7"/>
        <v>21.166875</v>
      </c>
      <c r="X24" s="542">
        <f t="shared" si="8"/>
        <v>1085.074</v>
      </c>
      <c r="Y24" s="542">
        <f t="shared" si="9"/>
        <v>357.27738</v>
      </c>
      <c r="AC24">
        <f t="shared" si="10"/>
        <v>28.2225</v>
      </c>
      <c r="AD24">
        <v>24</v>
      </c>
      <c r="AE24">
        <v>1.1</v>
      </c>
      <c r="AF24">
        <v>340</v>
      </c>
      <c r="AG24" s="8">
        <f t="shared" si="11"/>
        <v>1085.074</v>
      </c>
      <c r="AH24" s="8">
        <f t="shared" si="12"/>
        <v>357.27738</v>
      </c>
      <c r="AJ24">
        <v>25.08828125</v>
      </c>
    </row>
    <row r="25" spans="2:36" ht="12.75">
      <c r="B25" s="538"/>
      <c r="C25" s="538">
        <v>190</v>
      </c>
      <c r="D25" s="211">
        <v>16200</v>
      </c>
      <c r="E25" s="211" t="s">
        <v>582</v>
      </c>
      <c r="F25" s="211">
        <v>2950</v>
      </c>
      <c r="G25" s="211">
        <v>2650</v>
      </c>
      <c r="H25" s="211">
        <v>2000</v>
      </c>
      <c r="I25" s="539">
        <v>0</v>
      </c>
      <c r="J25" s="118">
        <f t="shared" si="1"/>
        <v>0</v>
      </c>
      <c r="K25" s="540">
        <v>1</v>
      </c>
      <c r="M25" s="538">
        <v>15.9</v>
      </c>
      <c r="N25" s="538">
        <f t="shared" si="2"/>
        <v>0</v>
      </c>
      <c r="P25" s="541">
        <f t="shared" si="3"/>
        <v>0</v>
      </c>
      <c r="Q25" s="541">
        <f t="shared" si="4"/>
        <v>0</v>
      </c>
      <c r="R25" s="541">
        <f t="shared" si="5"/>
        <v>0</v>
      </c>
      <c r="S25" s="541">
        <f t="shared" si="6"/>
        <v>0</v>
      </c>
      <c r="V25" s="542">
        <f t="shared" si="0"/>
        <v>30.2175</v>
      </c>
      <c r="W25" s="542">
        <f t="shared" si="7"/>
        <v>22.663125</v>
      </c>
      <c r="X25" s="542">
        <f t="shared" si="8"/>
        <v>1137.7420000000002</v>
      </c>
      <c r="Y25" s="542">
        <f t="shared" si="9"/>
        <v>376.76454</v>
      </c>
      <c r="AC25">
        <f t="shared" si="10"/>
        <v>30.2175</v>
      </c>
      <c r="AD25">
        <v>24</v>
      </c>
      <c r="AE25">
        <v>1.1</v>
      </c>
      <c r="AF25">
        <v>340</v>
      </c>
      <c r="AG25" s="8">
        <f t="shared" si="11"/>
        <v>1137.7420000000002</v>
      </c>
      <c r="AH25" s="8">
        <f t="shared" si="12"/>
        <v>376.76454</v>
      </c>
      <c r="AJ25">
        <v>28.8578125</v>
      </c>
    </row>
    <row r="26" spans="2:34" ht="12.75">
      <c r="B26" s="538"/>
      <c r="C26" s="538">
        <v>200</v>
      </c>
      <c r="D26" s="211">
        <v>18000</v>
      </c>
      <c r="E26" s="211">
        <v>20</v>
      </c>
      <c r="F26" s="211">
        <v>3250</v>
      </c>
      <c r="G26" s="211">
        <v>2650</v>
      </c>
      <c r="H26" s="211">
        <v>2000</v>
      </c>
      <c r="I26" s="539">
        <v>0</v>
      </c>
      <c r="J26" s="118">
        <f t="shared" si="1"/>
        <v>0</v>
      </c>
      <c r="K26" s="540">
        <v>1</v>
      </c>
      <c r="M26" s="538">
        <v>16.5</v>
      </c>
      <c r="N26" s="538">
        <f t="shared" si="2"/>
        <v>0</v>
      </c>
      <c r="P26" s="541">
        <f t="shared" si="3"/>
        <v>0</v>
      </c>
      <c r="Q26" s="541">
        <f t="shared" si="4"/>
        <v>0</v>
      </c>
      <c r="R26" s="541">
        <f t="shared" si="5"/>
        <v>0</v>
      </c>
      <c r="S26" s="541">
        <f t="shared" si="6"/>
        <v>0</v>
      </c>
      <c r="V26" s="542">
        <f t="shared" si="0"/>
        <v>32.212500000000006</v>
      </c>
      <c r="W26" s="542">
        <f t="shared" si="7"/>
        <v>24.159375000000004</v>
      </c>
      <c r="X26" s="542">
        <f t="shared" si="8"/>
        <v>1190.4100000000003</v>
      </c>
      <c r="Y26" s="542">
        <f t="shared" si="9"/>
        <v>396.2517000000001</v>
      </c>
      <c r="AC26">
        <f t="shared" si="10"/>
        <v>32.212500000000006</v>
      </c>
      <c r="AD26">
        <v>24</v>
      </c>
      <c r="AE26">
        <v>1.1</v>
      </c>
      <c r="AF26">
        <v>340</v>
      </c>
      <c r="AG26" s="8">
        <f t="shared" si="11"/>
        <v>1190.4100000000003</v>
      </c>
      <c r="AH26" s="8">
        <f t="shared" si="12"/>
        <v>396.2517000000001</v>
      </c>
    </row>
    <row r="27" spans="14:32" ht="12.75">
      <c r="N27" s="538"/>
      <c r="P27" t="s">
        <v>583</v>
      </c>
      <c r="Q27" t="s">
        <v>583</v>
      </c>
      <c r="R27" t="s">
        <v>584</v>
      </c>
      <c r="V27" t="s">
        <v>585</v>
      </c>
      <c r="W27" t="s">
        <v>585</v>
      </c>
      <c r="X27" t="s">
        <v>585</v>
      </c>
      <c r="Y27" t="s">
        <v>585</v>
      </c>
      <c r="AF27" t="s">
        <v>1</v>
      </c>
    </row>
    <row r="28" spans="8:14" ht="12.75">
      <c r="H28" t="s">
        <v>586</v>
      </c>
      <c r="N28" s="538">
        <f>SUM(N13:N27)</f>
        <v>0</v>
      </c>
    </row>
    <row r="30" spans="4:10" ht="12.75">
      <c r="D30" s="208" t="s">
        <v>587</v>
      </c>
      <c r="E30" s="208"/>
      <c r="F30" s="543">
        <f>SUM(I13:I26)</f>
        <v>0</v>
      </c>
      <c r="H30" s="208" t="s">
        <v>588</v>
      </c>
      <c r="I30" s="208"/>
      <c r="J30" s="208"/>
    </row>
    <row r="31" spans="4:11" ht="12.75">
      <c r="D31" s="208" t="s">
        <v>589</v>
      </c>
      <c r="E31" s="208"/>
      <c r="F31" s="544">
        <f>SUM(P13:P26)</f>
        <v>0</v>
      </c>
      <c r="H31" s="208" t="s">
        <v>590</v>
      </c>
      <c r="I31" s="208"/>
      <c r="J31" s="544">
        <f>SUM(J13:J26)</f>
        <v>0</v>
      </c>
      <c r="K31" t="s">
        <v>1</v>
      </c>
    </row>
    <row r="32" spans="4:6" ht="12.75">
      <c r="D32" s="208" t="s">
        <v>591</v>
      </c>
      <c r="E32" s="208"/>
      <c r="F32" s="544">
        <f>SUM(Q13:Q26)</f>
        <v>0</v>
      </c>
    </row>
    <row r="33" spans="4:10" ht="12.75">
      <c r="D33" s="208" t="s">
        <v>592</v>
      </c>
      <c r="E33" s="208"/>
      <c r="F33" s="544">
        <f>SUM(R13:R26)</f>
        <v>0</v>
      </c>
      <c r="H33" s="208" t="s">
        <v>593</v>
      </c>
      <c r="I33" s="208"/>
      <c r="J33" s="208" t="s">
        <v>594</v>
      </c>
    </row>
    <row r="34" spans="4:10" ht="12.75">
      <c r="D34" s="208" t="s">
        <v>99</v>
      </c>
      <c r="E34" s="208"/>
      <c r="F34" s="544">
        <f>F33*0.1</f>
        <v>0</v>
      </c>
      <c r="H34" s="208" t="s">
        <v>595</v>
      </c>
      <c r="I34" s="208"/>
      <c r="J34" s="539"/>
    </row>
    <row r="35" spans="4:10" ht="12.75">
      <c r="D35" s="208" t="s">
        <v>596</v>
      </c>
      <c r="E35" s="208"/>
      <c r="F35" s="544">
        <f>J31*J37</f>
        <v>0</v>
      </c>
      <c r="H35" s="208" t="s">
        <v>597</v>
      </c>
      <c r="I35" s="208"/>
      <c r="J35" s="539">
        <v>50</v>
      </c>
    </row>
    <row r="36" spans="4:10" ht="12.75">
      <c r="D36" s="208" t="s">
        <v>598</v>
      </c>
      <c r="E36" s="208"/>
      <c r="F36" s="544">
        <f>J31*0.75*J38</f>
        <v>0</v>
      </c>
      <c r="H36" s="208" t="s">
        <v>599</v>
      </c>
      <c r="I36" s="208"/>
      <c r="J36" s="539">
        <v>60</v>
      </c>
    </row>
    <row r="37" spans="4:10" ht="12.75">
      <c r="D37" s="208" t="s">
        <v>600</v>
      </c>
      <c r="E37" s="208"/>
      <c r="F37" s="545">
        <f>N28</f>
        <v>0</v>
      </c>
      <c r="H37" s="208" t="s">
        <v>601</v>
      </c>
      <c r="I37" s="208"/>
      <c r="J37" s="539">
        <v>75</v>
      </c>
    </row>
    <row r="38" spans="8:10" ht="12.75">
      <c r="H38" s="208" t="s">
        <v>602</v>
      </c>
      <c r="I38" s="208"/>
      <c r="J38" s="580">
        <v>10</v>
      </c>
    </row>
  </sheetData>
  <sheetProtection sheet="1" objects="1" scenarios="1"/>
  <printOptions/>
  <pageMargins left="0.82" right="0.56" top="0.984251968503937" bottom="0.984251968503937" header="0.51" footer="0.5118110236220472"/>
  <pageSetup horizontalDpi="300" verticalDpi="300" orientation="portrait" paperSize="9" r:id="rId1"/>
  <headerFooter alignWithMargins="0">
    <oddHeader>&amp;C&amp;A</oddHeader>
    <oddFooter>&amp;L&amp;F&amp;CPage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0" customWidth="1"/>
  </cols>
  <sheetData/>
  <sheetProtection sheet="1" objects="1" scenarios="1"/>
  <printOptions gridLines="1"/>
  <pageMargins left="0.75" right="0.75" top="1" bottom="1" header="0.5" footer="0.5"/>
  <pageSetup horizontalDpi="300" verticalDpi="300" orientation="portrait" paperSize="9" r:id="rId2"/>
  <headerFooter alignWithMargins="0">
    <oddHeader>&amp;C&amp;A</oddHeader>
    <oddFooter>&amp;CPage &amp;P</oddFooter>
  </headerFooter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1"/>
  <sheetViews>
    <sheetView workbookViewId="0" topLeftCell="A1">
      <selection activeCell="B4" sqref="B4"/>
    </sheetView>
  </sheetViews>
  <sheetFormatPr defaultColWidth="9.140625" defaultRowHeight="12.75"/>
  <cols>
    <col min="1" max="1" width="8.28125" style="484" customWidth="1"/>
    <col min="2" max="2" width="6.28125" style="484" customWidth="1"/>
    <col min="3" max="3" width="6.57421875" style="484" customWidth="1"/>
    <col min="4" max="7" width="7.7109375" style="484" customWidth="1"/>
    <col min="8" max="8" width="8.140625" style="484" customWidth="1"/>
    <col min="9" max="9" width="7.7109375" style="484" customWidth="1"/>
    <col min="10" max="10" width="7.57421875" style="484" customWidth="1"/>
    <col min="11" max="11" width="7.7109375" style="484" customWidth="1"/>
    <col min="12" max="12" width="6.421875" style="484" customWidth="1"/>
    <col min="13" max="13" width="8.140625" style="484" customWidth="1"/>
    <col min="14" max="14" width="6.8515625" style="484" customWidth="1"/>
    <col min="15" max="15" width="7.57421875" style="484" customWidth="1"/>
    <col min="16" max="16" width="7.8515625" style="484" customWidth="1"/>
    <col min="17" max="17" width="8.140625" style="484" customWidth="1"/>
    <col min="18" max="18" width="4.8515625" style="484" customWidth="1"/>
    <col min="19" max="19" width="7.8515625" style="484" customWidth="1"/>
    <col min="20" max="26" width="8.7109375" style="484" customWidth="1"/>
    <col min="27" max="27" width="10.00390625" style="484" customWidth="1"/>
    <col min="28" max="16384" width="9.140625" style="484" customWidth="1"/>
  </cols>
  <sheetData>
    <row r="1" spans="1:8" ht="12.75">
      <c r="A1" s="11" t="s">
        <v>0</v>
      </c>
      <c r="B1" t="str">
        <f>'[2]Summary'!B1</f>
        <v> </v>
      </c>
      <c r="C1"/>
      <c r="D1"/>
      <c r="E1"/>
      <c r="F1" s="11" t="s">
        <v>1</v>
      </c>
      <c r="G1" s="11" t="s">
        <v>7</v>
      </c>
      <c r="H1" s="13">
        <f ca="1">TODAY()</f>
        <v>37300</v>
      </c>
    </row>
    <row r="2" spans="1:26" ht="12.75" thickBot="1">
      <c r="A2" s="485"/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485"/>
      <c r="W2" s="485"/>
      <c r="X2" s="485"/>
      <c r="Y2" s="485"/>
      <c r="Z2" s="485"/>
    </row>
    <row r="3" spans="1:27" ht="66.75" thickBot="1">
      <c r="A3" s="486" t="s">
        <v>98</v>
      </c>
      <c r="B3" s="487" t="s">
        <v>603</v>
      </c>
      <c r="C3" s="488" t="s">
        <v>604</v>
      </c>
      <c r="D3" s="489" t="s">
        <v>605</v>
      </c>
      <c r="E3" s="490" t="s">
        <v>606</v>
      </c>
      <c r="F3" s="490" t="s">
        <v>607</v>
      </c>
      <c r="G3" s="490" t="s">
        <v>608</v>
      </c>
      <c r="H3" s="490" t="s">
        <v>609</v>
      </c>
      <c r="I3" s="490" t="s">
        <v>610</v>
      </c>
      <c r="J3" s="491" t="s">
        <v>611</v>
      </c>
      <c r="K3" s="491" t="s">
        <v>612</v>
      </c>
      <c r="L3" s="492" t="s">
        <v>613</v>
      </c>
      <c r="M3" s="490" t="s">
        <v>614</v>
      </c>
      <c r="N3" s="490" t="s">
        <v>615</v>
      </c>
      <c r="O3" s="490" t="s">
        <v>614</v>
      </c>
      <c r="P3" s="492" t="s">
        <v>616</v>
      </c>
      <c r="Q3" s="490" t="s">
        <v>617</v>
      </c>
      <c r="R3" s="492" t="s">
        <v>618</v>
      </c>
      <c r="S3" s="492"/>
      <c r="T3" s="490" t="s">
        <v>619</v>
      </c>
      <c r="U3" s="490" t="s">
        <v>620</v>
      </c>
      <c r="V3" s="490" t="s">
        <v>621</v>
      </c>
      <c r="W3" s="490" t="s">
        <v>622</v>
      </c>
      <c r="X3" s="490" t="s">
        <v>623</v>
      </c>
      <c r="Y3" s="490" t="s">
        <v>624</v>
      </c>
      <c r="Z3" s="490" t="s">
        <v>625</v>
      </c>
      <c r="AA3" s="490" t="s">
        <v>626</v>
      </c>
    </row>
    <row r="4" spans="1:27" ht="12">
      <c r="A4" s="692"/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>
        <v>12</v>
      </c>
      <c r="M4" s="494">
        <f>B4/L4*16</f>
        <v>0</v>
      </c>
      <c r="N4" s="555">
        <v>1.5</v>
      </c>
      <c r="O4" s="494">
        <f>C4/N4</f>
        <v>0</v>
      </c>
      <c r="P4" s="494">
        <f>(M4+O4)/2</f>
        <v>0</v>
      </c>
      <c r="Q4" s="495"/>
      <c r="R4" s="496" t="e">
        <f>Q4/K4</f>
        <v>#DIV/0!</v>
      </c>
      <c r="S4" s="692">
        <f aca="true" t="shared" si="0" ref="S4:S26">A4</f>
        <v>0</v>
      </c>
      <c r="T4" s="493"/>
      <c r="U4" s="493"/>
      <c r="V4" s="493"/>
      <c r="W4" s="493"/>
      <c r="X4" s="493"/>
      <c r="Y4" s="493"/>
      <c r="Z4" s="493"/>
      <c r="AA4" s="493"/>
    </row>
    <row r="5" spans="1:27" ht="12">
      <c r="A5" s="692"/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>
        <v>12</v>
      </c>
      <c r="M5" s="494">
        <f aca="true" t="shared" si="1" ref="M5:M20">B5/L5*16</f>
        <v>0</v>
      </c>
      <c r="N5" s="555">
        <v>1.5</v>
      </c>
      <c r="O5" s="498">
        <f aca="true" t="shared" si="2" ref="O5:O20">C5/N5</f>
        <v>0</v>
      </c>
      <c r="P5" s="494">
        <f aca="true" t="shared" si="3" ref="P5:P20">(M5+O5)/2</f>
        <v>0</v>
      </c>
      <c r="Q5" s="495"/>
      <c r="R5" s="496" t="e">
        <f aca="true" t="shared" si="4" ref="R5:R20">Q5/K5</f>
        <v>#DIV/0!</v>
      </c>
      <c r="S5" s="692">
        <f t="shared" si="0"/>
        <v>0</v>
      </c>
      <c r="T5" s="493"/>
      <c r="U5" s="493"/>
      <c r="V5" s="493"/>
      <c r="W5" s="493"/>
      <c r="X5" s="493"/>
      <c r="Y5" s="493"/>
      <c r="Z5" s="493"/>
      <c r="AA5" s="493"/>
    </row>
    <row r="6" spans="1:27" ht="12">
      <c r="A6" s="692"/>
      <c r="B6" s="493"/>
      <c r="C6" s="493"/>
      <c r="D6" s="493"/>
      <c r="E6" s="493"/>
      <c r="F6" s="493"/>
      <c r="G6" s="493"/>
      <c r="H6" s="493"/>
      <c r="I6" s="493"/>
      <c r="J6" s="493"/>
      <c r="K6" s="493"/>
      <c r="L6" s="493">
        <v>12</v>
      </c>
      <c r="M6" s="494">
        <f t="shared" si="1"/>
        <v>0</v>
      </c>
      <c r="N6" s="555">
        <v>1.5</v>
      </c>
      <c r="O6" s="498">
        <f t="shared" si="2"/>
        <v>0</v>
      </c>
      <c r="P6" s="494">
        <f t="shared" si="3"/>
        <v>0</v>
      </c>
      <c r="Q6" s="495"/>
      <c r="R6" s="496" t="e">
        <f t="shared" si="4"/>
        <v>#DIV/0!</v>
      </c>
      <c r="S6" s="692">
        <f t="shared" si="0"/>
        <v>0</v>
      </c>
      <c r="T6" s="493"/>
      <c r="U6" s="493"/>
      <c r="V6" s="493"/>
      <c r="W6" s="493"/>
      <c r="X6" s="493"/>
      <c r="Y6" s="493"/>
      <c r="Z6" s="493"/>
      <c r="AA6" s="493"/>
    </row>
    <row r="7" spans="1:27" ht="12">
      <c r="A7" s="692"/>
      <c r="B7" s="493"/>
      <c r="C7" s="493"/>
      <c r="D7" s="493"/>
      <c r="E7" s="493"/>
      <c r="F7" s="493"/>
      <c r="G7" s="493"/>
      <c r="H7" s="493"/>
      <c r="I7" s="493"/>
      <c r="J7" s="493"/>
      <c r="K7" s="493"/>
      <c r="L7" s="493">
        <v>12</v>
      </c>
      <c r="M7" s="494">
        <f t="shared" si="1"/>
        <v>0</v>
      </c>
      <c r="N7" s="555">
        <v>1.5</v>
      </c>
      <c r="O7" s="498">
        <f t="shared" si="2"/>
        <v>0</v>
      </c>
      <c r="P7" s="494">
        <f t="shared" si="3"/>
        <v>0</v>
      </c>
      <c r="Q7" s="495"/>
      <c r="R7" s="496" t="e">
        <f t="shared" si="4"/>
        <v>#DIV/0!</v>
      </c>
      <c r="S7" s="692">
        <f t="shared" si="0"/>
        <v>0</v>
      </c>
      <c r="T7" s="493"/>
      <c r="U7" s="493"/>
      <c r="V7" s="493"/>
      <c r="W7" s="493"/>
      <c r="X7" s="493"/>
      <c r="Y7" s="493"/>
      <c r="Z7" s="493"/>
      <c r="AA7" s="493"/>
    </row>
    <row r="8" spans="1:27" ht="12">
      <c r="A8" s="692"/>
      <c r="B8" s="493"/>
      <c r="C8" s="493"/>
      <c r="D8" s="493"/>
      <c r="E8" s="493"/>
      <c r="F8" s="493"/>
      <c r="G8" s="493"/>
      <c r="H8" s="493"/>
      <c r="I8" s="493"/>
      <c r="J8" s="493"/>
      <c r="K8" s="493"/>
      <c r="L8" s="493">
        <v>10</v>
      </c>
      <c r="M8" s="494">
        <f t="shared" si="1"/>
        <v>0</v>
      </c>
      <c r="N8" s="555">
        <v>1.3</v>
      </c>
      <c r="O8" s="498">
        <f t="shared" si="2"/>
        <v>0</v>
      </c>
      <c r="P8" s="494">
        <f t="shared" si="3"/>
        <v>0</v>
      </c>
      <c r="Q8" s="495"/>
      <c r="R8" s="496" t="e">
        <f t="shared" si="4"/>
        <v>#DIV/0!</v>
      </c>
      <c r="S8" s="692">
        <f t="shared" si="0"/>
        <v>0</v>
      </c>
      <c r="T8" s="493"/>
      <c r="U8" s="493"/>
      <c r="V8" s="493"/>
      <c r="W8" s="493"/>
      <c r="X8" s="493"/>
      <c r="Y8" s="493"/>
      <c r="Z8" s="493"/>
      <c r="AA8" s="493"/>
    </row>
    <row r="9" spans="1:27" ht="12">
      <c r="A9" s="692"/>
      <c r="B9" s="493"/>
      <c r="C9" s="493"/>
      <c r="D9" s="493"/>
      <c r="E9" s="493"/>
      <c r="F9" s="493"/>
      <c r="G9" s="493"/>
      <c r="H9" s="493"/>
      <c r="I9" s="493"/>
      <c r="J9" s="493"/>
      <c r="K9" s="493"/>
      <c r="L9" s="493">
        <v>6</v>
      </c>
      <c r="M9" s="494">
        <f t="shared" si="1"/>
        <v>0</v>
      </c>
      <c r="N9" s="555">
        <v>0.8</v>
      </c>
      <c r="O9" s="498">
        <f t="shared" si="2"/>
        <v>0</v>
      </c>
      <c r="P9" s="494">
        <f t="shared" si="3"/>
        <v>0</v>
      </c>
      <c r="Q9" s="495"/>
      <c r="R9" s="496" t="e">
        <f t="shared" si="4"/>
        <v>#DIV/0!</v>
      </c>
      <c r="S9" s="692">
        <f t="shared" si="0"/>
        <v>0</v>
      </c>
      <c r="T9" s="493"/>
      <c r="U9" s="493"/>
      <c r="V9" s="493"/>
      <c r="W9" s="493"/>
      <c r="X9" s="493"/>
      <c r="Y9" s="493"/>
      <c r="Z9" s="493"/>
      <c r="AA9" s="493"/>
    </row>
    <row r="10" spans="1:27" ht="12">
      <c r="A10" s="692"/>
      <c r="B10" s="493"/>
      <c r="C10" s="493"/>
      <c r="D10" s="493"/>
      <c r="E10" s="493"/>
      <c r="F10" s="493"/>
      <c r="G10" s="493"/>
      <c r="H10" s="493"/>
      <c r="I10" s="493"/>
      <c r="J10" s="493"/>
      <c r="K10" s="493"/>
      <c r="L10" s="493">
        <v>12</v>
      </c>
      <c r="M10" s="494">
        <f t="shared" si="1"/>
        <v>0</v>
      </c>
      <c r="N10" s="555">
        <v>1.5</v>
      </c>
      <c r="O10" s="498">
        <f t="shared" si="2"/>
        <v>0</v>
      </c>
      <c r="P10" s="494">
        <f t="shared" si="3"/>
        <v>0</v>
      </c>
      <c r="Q10" s="495"/>
      <c r="R10" s="496" t="e">
        <f t="shared" si="4"/>
        <v>#DIV/0!</v>
      </c>
      <c r="S10" s="692">
        <f t="shared" si="0"/>
        <v>0</v>
      </c>
      <c r="T10" s="493"/>
      <c r="U10" s="493"/>
      <c r="V10" s="493"/>
      <c r="W10" s="493"/>
      <c r="X10" s="493"/>
      <c r="Y10" s="493"/>
      <c r="Z10" s="493"/>
      <c r="AA10" s="493"/>
    </row>
    <row r="11" spans="1:27" ht="12">
      <c r="A11" s="692"/>
      <c r="B11" s="493"/>
      <c r="C11" s="493"/>
      <c r="D11" s="493"/>
      <c r="E11" s="493"/>
      <c r="F11" s="493"/>
      <c r="G11" s="493"/>
      <c r="H11" s="493"/>
      <c r="I11" s="493"/>
      <c r="J11" s="493"/>
      <c r="K11" s="493"/>
      <c r="L11" s="493">
        <v>12</v>
      </c>
      <c r="M11" s="494">
        <f t="shared" si="1"/>
        <v>0</v>
      </c>
      <c r="N11" s="555">
        <v>1.5</v>
      </c>
      <c r="O11" s="498">
        <f t="shared" si="2"/>
        <v>0</v>
      </c>
      <c r="P11" s="494">
        <f t="shared" si="3"/>
        <v>0</v>
      </c>
      <c r="Q11" s="495"/>
      <c r="R11" s="496" t="e">
        <f t="shared" si="4"/>
        <v>#DIV/0!</v>
      </c>
      <c r="S11" s="692">
        <f t="shared" si="0"/>
        <v>0</v>
      </c>
      <c r="T11" s="493"/>
      <c r="U11" s="493"/>
      <c r="V11" s="493"/>
      <c r="W11" s="493"/>
      <c r="X11" s="493"/>
      <c r="Y11" s="493"/>
      <c r="Z11" s="493"/>
      <c r="AA11" s="493"/>
    </row>
    <row r="12" spans="1:27" ht="12.75">
      <c r="A12" s="692"/>
      <c r="B12" s="493"/>
      <c r="C12" s="493"/>
      <c r="D12" s="493"/>
      <c r="E12" s="493"/>
      <c r="F12" s="493"/>
      <c r="G12" s="493"/>
      <c r="H12" s="493"/>
      <c r="I12" s="493"/>
      <c r="J12" s="493"/>
      <c r="K12" s="493"/>
      <c r="L12" s="493">
        <v>12</v>
      </c>
      <c r="M12" s="494">
        <f t="shared" si="1"/>
        <v>0</v>
      </c>
      <c r="N12" s="555">
        <v>1.5</v>
      </c>
      <c r="O12" s="498">
        <f t="shared" si="2"/>
        <v>0</v>
      </c>
      <c r="P12" s="494">
        <f t="shared" si="3"/>
        <v>0</v>
      </c>
      <c r="Q12" s="495"/>
      <c r="R12" s="496" t="e">
        <f t="shared" si="4"/>
        <v>#DIV/0!</v>
      </c>
      <c r="S12" s="692">
        <f t="shared" si="0"/>
        <v>0</v>
      </c>
      <c r="T12" s="493"/>
      <c r="U12" s="493"/>
      <c r="V12" s="493"/>
      <c r="W12" s="493"/>
      <c r="X12" s="493"/>
      <c r="Y12" s="493"/>
      <c r="Z12" s="493"/>
      <c r="AA12" s="8"/>
    </row>
    <row r="13" spans="1:27" ht="12.75">
      <c r="A13" s="692"/>
      <c r="B13" s="493"/>
      <c r="C13" s="493"/>
      <c r="D13" s="493"/>
      <c r="E13" s="493"/>
      <c r="F13" s="493"/>
      <c r="G13" s="493"/>
      <c r="H13" s="493"/>
      <c r="I13" s="493"/>
      <c r="J13" s="493"/>
      <c r="K13" s="493"/>
      <c r="L13" s="493">
        <v>12</v>
      </c>
      <c r="M13" s="494">
        <f t="shared" si="1"/>
        <v>0</v>
      </c>
      <c r="N13" s="555">
        <v>1.5</v>
      </c>
      <c r="O13" s="498">
        <f t="shared" si="2"/>
        <v>0</v>
      </c>
      <c r="P13" s="494">
        <f t="shared" si="3"/>
        <v>0</v>
      </c>
      <c r="Q13" s="495"/>
      <c r="R13" s="496" t="e">
        <f t="shared" si="4"/>
        <v>#DIV/0!</v>
      </c>
      <c r="S13" s="692">
        <f t="shared" si="0"/>
        <v>0</v>
      </c>
      <c r="T13" s="493"/>
      <c r="U13" s="493"/>
      <c r="V13" s="493"/>
      <c r="W13" s="493"/>
      <c r="X13" s="493"/>
      <c r="Y13" s="493"/>
      <c r="Z13" s="493"/>
      <c r="AA13" s="8"/>
    </row>
    <row r="14" spans="1:27" ht="12">
      <c r="A14" s="692"/>
      <c r="B14" s="493">
        <v>0</v>
      </c>
      <c r="C14" s="493">
        <v>0</v>
      </c>
      <c r="D14" s="493">
        <v>0</v>
      </c>
      <c r="E14" s="493">
        <v>0</v>
      </c>
      <c r="F14" s="493">
        <v>0</v>
      </c>
      <c r="G14" s="493">
        <v>0</v>
      </c>
      <c r="H14" s="493">
        <v>0</v>
      </c>
      <c r="I14" s="493">
        <v>0</v>
      </c>
      <c r="J14" s="493">
        <v>0</v>
      </c>
      <c r="K14" s="493">
        <v>0</v>
      </c>
      <c r="L14" s="493">
        <v>12</v>
      </c>
      <c r="M14" s="494">
        <f t="shared" si="1"/>
        <v>0</v>
      </c>
      <c r="N14" s="555">
        <v>1.5</v>
      </c>
      <c r="O14" s="498">
        <f t="shared" si="2"/>
        <v>0</v>
      </c>
      <c r="P14" s="494">
        <f t="shared" si="3"/>
        <v>0</v>
      </c>
      <c r="Q14" s="495">
        <v>0</v>
      </c>
      <c r="R14" s="496" t="e">
        <f t="shared" si="4"/>
        <v>#DIV/0!</v>
      </c>
      <c r="S14" s="692">
        <f t="shared" si="0"/>
        <v>0</v>
      </c>
      <c r="T14" s="493"/>
      <c r="U14" s="493"/>
      <c r="V14" s="493"/>
      <c r="W14" s="493"/>
      <c r="X14" s="493"/>
      <c r="Y14" s="493"/>
      <c r="Z14" s="493"/>
      <c r="AA14" s="493"/>
    </row>
    <row r="15" spans="1:27" ht="12">
      <c r="A15" s="692"/>
      <c r="B15" s="493">
        <v>0</v>
      </c>
      <c r="C15" s="493">
        <v>0</v>
      </c>
      <c r="D15" s="493">
        <v>0</v>
      </c>
      <c r="E15" s="493">
        <v>0</v>
      </c>
      <c r="F15" s="493">
        <v>0</v>
      </c>
      <c r="G15" s="493">
        <v>0</v>
      </c>
      <c r="H15" s="493">
        <v>0</v>
      </c>
      <c r="I15" s="493">
        <v>0</v>
      </c>
      <c r="J15" s="493">
        <v>0</v>
      </c>
      <c r="K15" s="493">
        <v>0</v>
      </c>
      <c r="L15" s="493">
        <v>12</v>
      </c>
      <c r="M15" s="494">
        <f t="shared" si="1"/>
        <v>0</v>
      </c>
      <c r="N15" s="555">
        <v>1.5</v>
      </c>
      <c r="O15" s="498">
        <f t="shared" si="2"/>
        <v>0</v>
      </c>
      <c r="P15" s="494">
        <f t="shared" si="3"/>
        <v>0</v>
      </c>
      <c r="Q15" s="495">
        <v>0</v>
      </c>
      <c r="R15" s="496" t="e">
        <f t="shared" si="4"/>
        <v>#DIV/0!</v>
      </c>
      <c r="S15" s="692">
        <f t="shared" si="0"/>
        <v>0</v>
      </c>
      <c r="T15" s="493"/>
      <c r="U15" s="493"/>
      <c r="V15" s="493"/>
      <c r="W15" s="493"/>
      <c r="X15" s="493"/>
      <c r="Y15" s="493"/>
      <c r="Z15" s="493"/>
      <c r="AA15" s="493"/>
    </row>
    <row r="16" spans="1:27" ht="12">
      <c r="A16" s="692"/>
      <c r="B16" s="493">
        <v>0</v>
      </c>
      <c r="C16" s="493">
        <v>0</v>
      </c>
      <c r="D16" s="493">
        <v>0</v>
      </c>
      <c r="E16" s="493">
        <v>0</v>
      </c>
      <c r="F16" s="493">
        <v>0</v>
      </c>
      <c r="G16" s="493">
        <v>0</v>
      </c>
      <c r="H16" s="493">
        <v>0</v>
      </c>
      <c r="I16" s="493">
        <v>0</v>
      </c>
      <c r="J16" s="493">
        <v>0</v>
      </c>
      <c r="K16" s="493">
        <v>0</v>
      </c>
      <c r="L16" s="493">
        <v>12</v>
      </c>
      <c r="M16" s="494">
        <f t="shared" si="1"/>
        <v>0</v>
      </c>
      <c r="N16" s="555">
        <v>1.5</v>
      </c>
      <c r="O16" s="498">
        <f t="shared" si="2"/>
        <v>0</v>
      </c>
      <c r="P16" s="494">
        <f t="shared" si="3"/>
        <v>0</v>
      </c>
      <c r="Q16" s="495">
        <v>0</v>
      </c>
      <c r="R16" s="496" t="e">
        <f t="shared" si="4"/>
        <v>#DIV/0!</v>
      </c>
      <c r="S16" s="692">
        <f t="shared" si="0"/>
        <v>0</v>
      </c>
      <c r="T16" s="493"/>
      <c r="U16" s="493"/>
      <c r="V16" s="493"/>
      <c r="W16" s="493"/>
      <c r="X16" s="493"/>
      <c r="Y16" s="493"/>
      <c r="Z16" s="493"/>
      <c r="AA16" s="493"/>
    </row>
    <row r="17" spans="1:27" ht="12">
      <c r="A17" s="692"/>
      <c r="B17" s="493">
        <v>0</v>
      </c>
      <c r="C17" s="493">
        <v>0</v>
      </c>
      <c r="D17" s="493">
        <v>0</v>
      </c>
      <c r="E17" s="493">
        <v>0</v>
      </c>
      <c r="F17" s="493">
        <v>0</v>
      </c>
      <c r="G17" s="493">
        <v>0</v>
      </c>
      <c r="H17" s="493">
        <v>0</v>
      </c>
      <c r="I17" s="493">
        <v>0</v>
      </c>
      <c r="J17" s="493">
        <v>0</v>
      </c>
      <c r="K17" s="493">
        <v>0</v>
      </c>
      <c r="L17" s="493">
        <v>12</v>
      </c>
      <c r="M17" s="494">
        <f t="shared" si="1"/>
        <v>0</v>
      </c>
      <c r="N17" s="555">
        <v>1.5</v>
      </c>
      <c r="O17" s="498">
        <f t="shared" si="2"/>
        <v>0</v>
      </c>
      <c r="P17" s="494">
        <f t="shared" si="3"/>
        <v>0</v>
      </c>
      <c r="Q17" s="495">
        <v>0</v>
      </c>
      <c r="R17" s="496" t="e">
        <f t="shared" si="4"/>
        <v>#DIV/0!</v>
      </c>
      <c r="S17" s="692">
        <f t="shared" si="0"/>
        <v>0</v>
      </c>
      <c r="T17" s="493"/>
      <c r="U17" s="493"/>
      <c r="V17" s="493"/>
      <c r="W17" s="493"/>
      <c r="X17" s="493"/>
      <c r="Y17" s="493"/>
      <c r="Z17" s="493"/>
      <c r="AA17" s="493"/>
    </row>
    <row r="18" spans="1:27" ht="12">
      <c r="A18" s="692"/>
      <c r="B18" s="493">
        <v>0</v>
      </c>
      <c r="C18" s="493">
        <v>0</v>
      </c>
      <c r="D18" s="493">
        <v>0</v>
      </c>
      <c r="E18" s="493">
        <v>0</v>
      </c>
      <c r="F18" s="493">
        <v>0</v>
      </c>
      <c r="G18" s="493">
        <v>0</v>
      </c>
      <c r="H18" s="493">
        <v>0</v>
      </c>
      <c r="I18" s="493">
        <v>0</v>
      </c>
      <c r="J18" s="493">
        <v>0</v>
      </c>
      <c r="K18" s="493">
        <v>0</v>
      </c>
      <c r="L18" s="493">
        <v>12</v>
      </c>
      <c r="M18" s="494">
        <f t="shared" si="1"/>
        <v>0</v>
      </c>
      <c r="N18" s="555">
        <v>1.5</v>
      </c>
      <c r="O18" s="498">
        <f t="shared" si="2"/>
        <v>0</v>
      </c>
      <c r="P18" s="494">
        <f t="shared" si="3"/>
        <v>0</v>
      </c>
      <c r="Q18" s="495">
        <v>0</v>
      </c>
      <c r="R18" s="496" t="e">
        <f t="shared" si="4"/>
        <v>#DIV/0!</v>
      </c>
      <c r="S18" s="692">
        <f t="shared" si="0"/>
        <v>0</v>
      </c>
      <c r="T18" s="493"/>
      <c r="U18" s="493"/>
      <c r="V18" s="493"/>
      <c r="W18" s="493"/>
      <c r="X18" s="493"/>
      <c r="Y18" s="493"/>
      <c r="Z18" s="493"/>
      <c r="AA18" s="493"/>
    </row>
    <row r="19" spans="1:27" ht="12">
      <c r="A19" s="692"/>
      <c r="B19" s="493">
        <v>0</v>
      </c>
      <c r="C19" s="493">
        <v>0</v>
      </c>
      <c r="D19" s="493">
        <v>0</v>
      </c>
      <c r="E19" s="493">
        <v>0</v>
      </c>
      <c r="F19" s="493">
        <v>0</v>
      </c>
      <c r="G19" s="493">
        <v>0</v>
      </c>
      <c r="H19" s="493">
        <v>0</v>
      </c>
      <c r="I19" s="493">
        <v>0</v>
      </c>
      <c r="J19" s="493">
        <v>0</v>
      </c>
      <c r="K19" s="493">
        <v>0</v>
      </c>
      <c r="L19" s="493">
        <v>12</v>
      </c>
      <c r="M19" s="494">
        <f t="shared" si="1"/>
        <v>0</v>
      </c>
      <c r="N19" s="555">
        <v>1.5</v>
      </c>
      <c r="O19" s="498">
        <f t="shared" si="2"/>
        <v>0</v>
      </c>
      <c r="P19" s="494">
        <f t="shared" si="3"/>
        <v>0</v>
      </c>
      <c r="Q19" s="495">
        <v>0</v>
      </c>
      <c r="R19" s="496" t="e">
        <f t="shared" si="4"/>
        <v>#DIV/0!</v>
      </c>
      <c r="S19" s="692">
        <f t="shared" si="0"/>
        <v>0</v>
      </c>
      <c r="T19" s="493"/>
      <c r="U19" s="493"/>
      <c r="V19" s="493"/>
      <c r="W19" s="493"/>
      <c r="X19" s="493"/>
      <c r="Y19" s="493"/>
      <c r="Z19" s="493"/>
      <c r="AA19" s="493"/>
    </row>
    <row r="20" spans="1:27" ht="12">
      <c r="A20" s="692"/>
      <c r="B20" s="493">
        <v>0</v>
      </c>
      <c r="C20" s="493">
        <v>0</v>
      </c>
      <c r="D20" s="493">
        <v>0</v>
      </c>
      <c r="E20" s="493">
        <v>0</v>
      </c>
      <c r="F20" s="493">
        <v>0</v>
      </c>
      <c r="G20" s="493">
        <v>0</v>
      </c>
      <c r="H20" s="493">
        <v>0</v>
      </c>
      <c r="I20" s="493">
        <v>0</v>
      </c>
      <c r="J20" s="493">
        <v>0</v>
      </c>
      <c r="K20" s="493">
        <v>0</v>
      </c>
      <c r="L20" s="493">
        <v>12</v>
      </c>
      <c r="M20" s="494">
        <f t="shared" si="1"/>
        <v>0</v>
      </c>
      <c r="N20" s="555">
        <v>1.5</v>
      </c>
      <c r="O20" s="498">
        <f t="shared" si="2"/>
        <v>0</v>
      </c>
      <c r="P20" s="494">
        <f t="shared" si="3"/>
        <v>0</v>
      </c>
      <c r="Q20" s="495">
        <v>0</v>
      </c>
      <c r="R20" s="496" t="e">
        <f t="shared" si="4"/>
        <v>#DIV/0!</v>
      </c>
      <c r="S20" s="692">
        <f t="shared" si="0"/>
        <v>0</v>
      </c>
      <c r="T20" s="493"/>
      <c r="U20" s="493"/>
      <c r="V20" s="493"/>
      <c r="W20" s="493"/>
      <c r="X20" s="493"/>
      <c r="Y20" s="493"/>
      <c r="Z20" s="493"/>
      <c r="AA20" s="493"/>
    </row>
    <row r="21" spans="1:27" ht="12">
      <c r="A21" s="692"/>
      <c r="B21" s="493">
        <v>0</v>
      </c>
      <c r="C21" s="493">
        <v>0</v>
      </c>
      <c r="D21" s="493">
        <v>0</v>
      </c>
      <c r="E21" s="493">
        <v>0</v>
      </c>
      <c r="F21" s="493">
        <v>0</v>
      </c>
      <c r="G21" s="493">
        <v>0</v>
      </c>
      <c r="H21" s="493">
        <v>0</v>
      </c>
      <c r="I21" s="493">
        <v>0</v>
      </c>
      <c r="J21" s="493">
        <v>0</v>
      </c>
      <c r="K21" s="493">
        <v>0</v>
      </c>
      <c r="L21" s="493">
        <v>12</v>
      </c>
      <c r="M21" s="494">
        <f aca="true" t="shared" si="5" ref="M21:M26">B21/L21*16</f>
        <v>0</v>
      </c>
      <c r="N21" s="555">
        <v>1.5</v>
      </c>
      <c r="O21" s="498">
        <f aca="true" t="shared" si="6" ref="O21:O26">C21/N21</f>
        <v>0</v>
      </c>
      <c r="P21" s="494">
        <f aca="true" t="shared" si="7" ref="P21:P26">(M21+O21)/2</f>
        <v>0</v>
      </c>
      <c r="Q21" s="495">
        <v>0</v>
      </c>
      <c r="R21" s="496" t="e">
        <f aca="true" t="shared" si="8" ref="R21:R26">Q21/K21</f>
        <v>#DIV/0!</v>
      </c>
      <c r="S21" s="692">
        <f t="shared" si="0"/>
        <v>0</v>
      </c>
      <c r="T21" s="493"/>
      <c r="U21" s="493"/>
      <c r="V21" s="493"/>
      <c r="W21" s="493"/>
      <c r="X21" s="493"/>
      <c r="Y21" s="493"/>
      <c r="Z21" s="493"/>
      <c r="AA21" s="493"/>
    </row>
    <row r="22" spans="1:27" ht="12">
      <c r="A22" s="692"/>
      <c r="B22" s="493">
        <v>0</v>
      </c>
      <c r="C22" s="493">
        <v>0</v>
      </c>
      <c r="D22" s="493">
        <v>0</v>
      </c>
      <c r="E22" s="493">
        <v>0</v>
      </c>
      <c r="F22" s="493">
        <v>0</v>
      </c>
      <c r="G22" s="493">
        <v>0</v>
      </c>
      <c r="H22" s="493">
        <v>0</v>
      </c>
      <c r="I22" s="493">
        <v>0</v>
      </c>
      <c r="J22" s="493">
        <v>0</v>
      </c>
      <c r="K22" s="493">
        <v>0</v>
      </c>
      <c r="L22" s="493">
        <v>12</v>
      </c>
      <c r="M22" s="494">
        <f t="shared" si="5"/>
        <v>0</v>
      </c>
      <c r="N22" s="555">
        <v>1.5</v>
      </c>
      <c r="O22" s="498">
        <f t="shared" si="6"/>
        <v>0</v>
      </c>
      <c r="P22" s="494">
        <f t="shared" si="7"/>
        <v>0</v>
      </c>
      <c r="Q22" s="495">
        <v>0</v>
      </c>
      <c r="R22" s="496" t="e">
        <f t="shared" si="8"/>
        <v>#DIV/0!</v>
      </c>
      <c r="S22" s="692">
        <f t="shared" si="0"/>
        <v>0</v>
      </c>
      <c r="T22" s="493"/>
      <c r="U22" s="493"/>
      <c r="V22" s="493"/>
      <c r="W22" s="493"/>
      <c r="X22" s="493"/>
      <c r="Y22" s="493"/>
      <c r="Z22" s="493"/>
      <c r="AA22" s="493"/>
    </row>
    <row r="23" spans="1:27" ht="12">
      <c r="A23" s="692"/>
      <c r="B23" s="493">
        <v>0</v>
      </c>
      <c r="C23" s="493">
        <v>0</v>
      </c>
      <c r="D23" s="493">
        <v>0</v>
      </c>
      <c r="E23" s="493">
        <v>0</v>
      </c>
      <c r="F23" s="493">
        <v>0</v>
      </c>
      <c r="G23" s="493">
        <v>0</v>
      </c>
      <c r="H23" s="493">
        <v>0</v>
      </c>
      <c r="I23" s="493">
        <v>0</v>
      </c>
      <c r="J23" s="493">
        <v>0</v>
      </c>
      <c r="K23" s="493">
        <v>0</v>
      </c>
      <c r="L23" s="493">
        <v>12</v>
      </c>
      <c r="M23" s="494">
        <f t="shared" si="5"/>
        <v>0</v>
      </c>
      <c r="N23" s="555">
        <v>1.5</v>
      </c>
      <c r="O23" s="498">
        <f t="shared" si="6"/>
        <v>0</v>
      </c>
      <c r="P23" s="494">
        <f t="shared" si="7"/>
        <v>0</v>
      </c>
      <c r="Q23" s="495">
        <v>0</v>
      </c>
      <c r="R23" s="496" t="e">
        <f t="shared" si="8"/>
        <v>#DIV/0!</v>
      </c>
      <c r="S23" s="692">
        <f t="shared" si="0"/>
        <v>0</v>
      </c>
      <c r="T23" s="493"/>
      <c r="U23" s="493"/>
      <c r="V23" s="493"/>
      <c r="W23" s="493"/>
      <c r="X23" s="493"/>
      <c r="Y23" s="493"/>
      <c r="Z23" s="493"/>
      <c r="AA23" s="493"/>
    </row>
    <row r="24" spans="1:27" ht="12">
      <c r="A24" s="692"/>
      <c r="B24" s="493">
        <v>0</v>
      </c>
      <c r="C24" s="493">
        <v>0</v>
      </c>
      <c r="D24" s="493">
        <v>0</v>
      </c>
      <c r="E24" s="493">
        <v>0</v>
      </c>
      <c r="F24" s="493">
        <v>0</v>
      </c>
      <c r="G24" s="493">
        <v>0</v>
      </c>
      <c r="H24" s="493">
        <v>0</v>
      </c>
      <c r="I24" s="493">
        <v>0</v>
      </c>
      <c r="J24" s="493">
        <v>0</v>
      </c>
      <c r="K24" s="493">
        <v>0</v>
      </c>
      <c r="L24" s="493">
        <v>12</v>
      </c>
      <c r="M24" s="494">
        <f t="shared" si="5"/>
        <v>0</v>
      </c>
      <c r="N24" s="555">
        <v>1.5</v>
      </c>
      <c r="O24" s="498">
        <f t="shared" si="6"/>
        <v>0</v>
      </c>
      <c r="P24" s="494">
        <f t="shared" si="7"/>
        <v>0</v>
      </c>
      <c r="Q24" s="495">
        <v>0</v>
      </c>
      <c r="R24" s="496" t="e">
        <f t="shared" si="8"/>
        <v>#DIV/0!</v>
      </c>
      <c r="S24" s="692">
        <f t="shared" si="0"/>
        <v>0</v>
      </c>
      <c r="T24" s="493"/>
      <c r="U24" s="493"/>
      <c r="V24" s="493"/>
      <c r="W24" s="493"/>
      <c r="X24" s="493"/>
      <c r="Y24" s="493"/>
      <c r="Z24" s="493"/>
      <c r="AA24" s="493"/>
    </row>
    <row r="25" spans="1:27" ht="12">
      <c r="A25" s="692"/>
      <c r="B25" s="493">
        <v>0</v>
      </c>
      <c r="C25" s="493">
        <v>0</v>
      </c>
      <c r="D25" s="493">
        <v>0</v>
      </c>
      <c r="E25" s="493">
        <v>0</v>
      </c>
      <c r="F25" s="493">
        <v>0</v>
      </c>
      <c r="G25" s="493">
        <v>0</v>
      </c>
      <c r="H25" s="493">
        <v>0</v>
      </c>
      <c r="I25" s="493">
        <v>0</v>
      </c>
      <c r="J25" s="493">
        <v>0</v>
      </c>
      <c r="K25" s="493">
        <v>0</v>
      </c>
      <c r="L25" s="493">
        <v>12</v>
      </c>
      <c r="M25" s="494">
        <f t="shared" si="5"/>
        <v>0</v>
      </c>
      <c r="N25" s="555">
        <v>1.5</v>
      </c>
      <c r="O25" s="498">
        <f t="shared" si="6"/>
        <v>0</v>
      </c>
      <c r="P25" s="494">
        <f t="shared" si="7"/>
        <v>0</v>
      </c>
      <c r="Q25" s="495">
        <v>0</v>
      </c>
      <c r="R25" s="496" t="e">
        <f t="shared" si="8"/>
        <v>#DIV/0!</v>
      </c>
      <c r="S25" s="692">
        <f t="shared" si="0"/>
        <v>0</v>
      </c>
      <c r="T25" s="493" t="s">
        <v>1</v>
      </c>
      <c r="U25" s="493"/>
      <c r="V25" s="493"/>
      <c r="W25" s="493"/>
      <c r="X25" s="493"/>
      <c r="Y25" s="493"/>
      <c r="Z25" s="493"/>
      <c r="AA25" s="493"/>
    </row>
    <row r="26" spans="1:27" ht="12">
      <c r="A26" s="692"/>
      <c r="B26" s="493">
        <v>0</v>
      </c>
      <c r="C26" s="493">
        <v>0</v>
      </c>
      <c r="D26" s="493">
        <v>0</v>
      </c>
      <c r="E26" s="493">
        <v>0</v>
      </c>
      <c r="F26" s="493">
        <v>0</v>
      </c>
      <c r="G26" s="493">
        <v>0</v>
      </c>
      <c r="H26" s="493">
        <v>0</v>
      </c>
      <c r="I26" s="493">
        <v>0</v>
      </c>
      <c r="J26" s="493">
        <v>0</v>
      </c>
      <c r="K26" s="493">
        <v>0</v>
      </c>
      <c r="L26" s="493">
        <v>12</v>
      </c>
      <c r="M26" s="494">
        <f t="shared" si="5"/>
        <v>0</v>
      </c>
      <c r="N26" s="555">
        <v>1.5</v>
      </c>
      <c r="O26" s="498">
        <f t="shared" si="6"/>
        <v>0</v>
      </c>
      <c r="P26" s="494">
        <f t="shared" si="7"/>
        <v>0</v>
      </c>
      <c r="Q26" s="495">
        <v>0</v>
      </c>
      <c r="R26" s="496" t="e">
        <f t="shared" si="8"/>
        <v>#DIV/0!</v>
      </c>
      <c r="S26" s="692">
        <f t="shared" si="0"/>
        <v>0</v>
      </c>
      <c r="T26" s="493"/>
      <c r="U26" s="493"/>
      <c r="V26" s="493"/>
      <c r="W26" s="493"/>
      <c r="X26" s="493"/>
      <c r="Y26" s="493"/>
      <c r="Z26" s="493"/>
      <c r="AA26" s="493"/>
    </row>
    <row r="27" spans="2:27" ht="12">
      <c r="B27" s="500" t="s">
        <v>573</v>
      </c>
      <c r="C27" s="500" t="s">
        <v>627</v>
      </c>
      <c r="D27" s="500" t="s">
        <v>628</v>
      </c>
      <c r="E27" s="500" t="s">
        <v>628</v>
      </c>
      <c r="F27" s="500" t="s">
        <v>628</v>
      </c>
      <c r="G27" s="500" t="s">
        <v>628</v>
      </c>
      <c r="H27" s="500" t="s">
        <v>628</v>
      </c>
      <c r="I27" s="500" t="s">
        <v>628</v>
      </c>
      <c r="J27" s="500" t="s">
        <v>629</v>
      </c>
      <c r="K27" s="500" t="s">
        <v>612</v>
      </c>
      <c r="L27" s="499"/>
      <c r="M27" s="500" t="s">
        <v>614</v>
      </c>
      <c r="N27" s="499"/>
      <c r="O27" s="500"/>
      <c r="P27" s="499"/>
      <c r="Q27" s="501"/>
      <c r="R27" s="502"/>
      <c r="S27" s="499"/>
      <c r="T27" s="493"/>
      <c r="U27" s="493"/>
      <c r="V27" s="493"/>
      <c r="W27" s="493"/>
      <c r="X27" s="493"/>
      <c r="Y27" s="493"/>
      <c r="Z27" s="493"/>
      <c r="AA27" s="493"/>
    </row>
    <row r="28" spans="1:27" ht="12">
      <c r="A28" s="503" t="s">
        <v>630</v>
      </c>
      <c r="B28" s="500">
        <f>SUM(B4:B27)</f>
        <v>0</v>
      </c>
      <c r="C28" s="500">
        <f aca="true" t="shared" si="9" ref="C28:K28">SUM(C4:C26)</f>
        <v>0</v>
      </c>
      <c r="D28" s="500">
        <f t="shared" si="9"/>
        <v>0</v>
      </c>
      <c r="E28" s="500">
        <f t="shared" si="9"/>
        <v>0</v>
      </c>
      <c r="F28" s="500">
        <f t="shared" si="9"/>
        <v>0</v>
      </c>
      <c r="G28" s="500">
        <f t="shared" si="9"/>
        <v>0</v>
      </c>
      <c r="H28" s="500">
        <f t="shared" si="9"/>
        <v>0</v>
      </c>
      <c r="I28" s="500">
        <f t="shared" si="9"/>
        <v>0</v>
      </c>
      <c r="J28" s="500">
        <f t="shared" si="9"/>
        <v>0</v>
      </c>
      <c r="K28" s="500">
        <f t="shared" si="9"/>
        <v>0</v>
      </c>
      <c r="L28" s="499"/>
      <c r="M28" s="504"/>
      <c r="N28" s="499"/>
      <c r="O28" s="499"/>
      <c r="P28" s="499"/>
      <c r="Q28" s="505">
        <f>SUM(Q4:Q27)</f>
        <v>0</v>
      </c>
      <c r="R28" s="506" t="e">
        <f>Q28/K28</f>
        <v>#DIV/0!</v>
      </c>
      <c r="S28" s="500"/>
      <c r="T28" s="500" t="s">
        <v>627</v>
      </c>
      <c r="U28" s="500" t="s">
        <v>627</v>
      </c>
      <c r="V28" s="500" t="s">
        <v>627</v>
      </c>
      <c r="W28" s="500" t="s">
        <v>627</v>
      </c>
      <c r="X28" s="500" t="s">
        <v>631</v>
      </c>
      <c r="Y28" s="500" t="s">
        <v>627</v>
      </c>
      <c r="Z28" s="500" t="s">
        <v>627</v>
      </c>
      <c r="AA28" s="500" t="s">
        <v>627</v>
      </c>
    </row>
    <row r="29" spans="2:27" ht="12.75" thickBot="1">
      <c r="B29" s="497"/>
      <c r="C29" s="500" t="s">
        <v>632</v>
      </c>
      <c r="D29" s="581">
        <v>1.3</v>
      </c>
      <c r="E29" s="581">
        <v>1.3</v>
      </c>
      <c r="F29" s="581">
        <v>1.3</v>
      </c>
      <c r="G29" s="581">
        <v>1.3</v>
      </c>
      <c r="H29" s="581">
        <v>1.3</v>
      </c>
      <c r="I29" s="581">
        <v>0.95</v>
      </c>
      <c r="J29" s="500" t="s">
        <v>356</v>
      </c>
      <c r="K29" s="499"/>
      <c r="L29" s="499"/>
      <c r="M29" s="507"/>
      <c r="N29" s="499"/>
      <c r="O29" s="499"/>
      <c r="P29" s="499"/>
      <c r="Q29" s="499"/>
      <c r="R29" s="499"/>
      <c r="S29" s="499"/>
      <c r="T29" s="500">
        <f>SUM(T4:T28)</f>
        <v>0</v>
      </c>
      <c r="U29" s="500">
        <f>SUM(U4:U27)</f>
        <v>0</v>
      </c>
      <c r="V29" s="500">
        <f>SUM(V4:V28)</f>
        <v>0</v>
      </c>
      <c r="W29" s="500">
        <f>SUM(W4:W27)</f>
        <v>0</v>
      </c>
      <c r="X29" s="500">
        <f>SUM(X4:X27)</f>
        <v>0</v>
      </c>
      <c r="Y29" s="500">
        <f>SUM(Y4:Y27)</f>
        <v>0</v>
      </c>
      <c r="Z29" s="500">
        <f>SUM(Z4:Z27)</f>
        <v>0</v>
      </c>
      <c r="AA29" s="500">
        <f>SUM(AA4:AA27)</f>
        <v>0</v>
      </c>
    </row>
    <row r="30" spans="1:27" ht="36.75" thickBot="1">
      <c r="A30" s="485"/>
      <c r="B30" s="497"/>
      <c r="C30" s="497"/>
      <c r="D30" s="497"/>
      <c r="E30" s="497"/>
      <c r="F30" s="497"/>
      <c r="G30" s="497"/>
      <c r="H30" s="497"/>
      <c r="I30" s="497"/>
      <c r="J30" s="508" t="s">
        <v>633</v>
      </c>
      <c r="K30" s="499"/>
      <c r="L30" s="499"/>
      <c r="M30" s="509" t="s">
        <v>634</v>
      </c>
      <c r="N30" s="499"/>
      <c r="O30" s="499"/>
      <c r="P30" s="499"/>
      <c r="Q30" s="499"/>
      <c r="R30" s="499"/>
      <c r="S30" s="499"/>
      <c r="T30" s="499"/>
      <c r="U30" s="499"/>
      <c r="V30" s="499"/>
      <c r="W30" s="499"/>
      <c r="X30" s="499"/>
      <c r="Y30" s="499"/>
      <c r="Z30" s="499"/>
      <c r="AA30" s="499"/>
    </row>
    <row r="31" spans="2:27" ht="12.75" thickBot="1">
      <c r="B31" s="499"/>
      <c r="C31" s="500" t="s">
        <v>635</v>
      </c>
      <c r="D31" s="500">
        <f aca="true" t="shared" si="10" ref="D31:I31">D28*D29</f>
        <v>0</v>
      </c>
      <c r="E31" s="500">
        <f t="shared" si="10"/>
        <v>0</v>
      </c>
      <c r="F31" s="500">
        <f t="shared" si="10"/>
        <v>0</v>
      </c>
      <c r="G31" s="500">
        <f t="shared" si="10"/>
        <v>0</v>
      </c>
      <c r="H31" s="500">
        <f t="shared" si="10"/>
        <v>0</v>
      </c>
      <c r="I31" s="500">
        <f t="shared" si="10"/>
        <v>0</v>
      </c>
      <c r="J31" s="510">
        <f>SUM(D31:I31)</f>
        <v>0</v>
      </c>
      <c r="K31" s="499"/>
      <c r="L31" s="499"/>
      <c r="M31" s="511">
        <f>D28+E28+F28+G28+H28+I28</f>
        <v>0</v>
      </c>
      <c r="N31" s="499"/>
      <c r="O31" s="499"/>
      <c r="P31" s="499"/>
      <c r="Q31" s="499" t="s">
        <v>1</v>
      </c>
      <c r="R31" s="499"/>
      <c r="S31" s="499"/>
      <c r="T31" s="499"/>
      <c r="U31" s="499"/>
      <c r="V31" s="499"/>
      <c r="W31" s="499"/>
      <c r="X31" s="499"/>
      <c r="Y31" s="499"/>
      <c r="Z31" s="499"/>
      <c r="AA31" s="499"/>
    </row>
    <row r="32" spans="2:27" ht="12.75" thickBot="1">
      <c r="B32" s="499"/>
      <c r="C32" s="499"/>
      <c r="D32" s="499"/>
      <c r="E32" s="499"/>
      <c r="F32" s="499"/>
      <c r="G32" s="499"/>
      <c r="H32" s="499"/>
      <c r="I32" s="499"/>
      <c r="J32" s="499"/>
      <c r="K32" s="499"/>
      <c r="L32" s="499"/>
      <c r="M32" s="499"/>
      <c r="N32" s="499"/>
      <c r="O32" s="499"/>
      <c r="P32" s="499"/>
      <c r="Q32" s="499"/>
      <c r="R32" s="499"/>
      <c r="S32" s="499"/>
      <c r="T32" s="499"/>
      <c r="U32" s="499"/>
      <c r="V32" s="499"/>
      <c r="W32" s="499"/>
      <c r="X32" s="499"/>
      <c r="Y32" s="499"/>
      <c r="Z32" s="499"/>
      <c r="AA32" s="499"/>
    </row>
    <row r="33" spans="2:27" ht="36.75" thickBot="1">
      <c r="B33" s="499"/>
      <c r="C33" s="499"/>
      <c r="D33" s="499"/>
      <c r="E33" s="499"/>
      <c r="F33" s="499"/>
      <c r="G33" s="499"/>
      <c r="H33" s="499"/>
      <c r="I33" s="499"/>
      <c r="J33" s="499"/>
      <c r="K33" s="499"/>
      <c r="L33" s="512" t="s">
        <v>629</v>
      </c>
      <c r="M33" s="512" t="s">
        <v>636</v>
      </c>
      <c r="N33" s="512" t="s">
        <v>637</v>
      </c>
      <c r="O33" s="499"/>
      <c r="P33" s="513" t="s">
        <v>638</v>
      </c>
      <c r="Q33" s="513" t="s">
        <v>639</v>
      </c>
      <c r="R33" s="499"/>
      <c r="S33" s="499"/>
      <c r="T33" s="514" t="s">
        <v>619</v>
      </c>
      <c r="U33" s="514" t="s">
        <v>620</v>
      </c>
      <c r="V33" s="514" t="s">
        <v>640</v>
      </c>
      <c r="W33" s="514" t="s">
        <v>622</v>
      </c>
      <c r="X33" s="511" t="s">
        <v>641</v>
      </c>
      <c r="Y33" s="514" t="s">
        <v>624</v>
      </c>
      <c r="Z33" s="514" t="s">
        <v>625</v>
      </c>
      <c r="AA33" s="514" t="s">
        <v>626</v>
      </c>
    </row>
    <row r="34" spans="2:27" ht="12.75" thickBot="1">
      <c r="B34" s="499"/>
      <c r="C34" s="499"/>
      <c r="D34" s="499"/>
      <c r="E34" s="499"/>
      <c r="F34" s="499"/>
      <c r="G34" s="499"/>
      <c r="H34" s="499"/>
      <c r="I34" s="499"/>
      <c r="J34" s="499"/>
      <c r="K34" s="499"/>
      <c r="L34" s="511">
        <f>J28</f>
        <v>0</v>
      </c>
      <c r="M34" s="515">
        <v>0.9</v>
      </c>
      <c r="N34" s="511">
        <f>L34*M34</f>
        <v>0</v>
      </c>
      <c r="O34" s="499"/>
      <c r="P34" s="511">
        <f>Q28</f>
        <v>0</v>
      </c>
      <c r="Q34" s="516" t="e">
        <f>Q28/K28</f>
        <v>#DIV/0!</v>
      </c>
      <c r="R34" s="499"/>
      <c r="S34" s="499"/>
      <c r="T34" s="505">
        <f aca="true" t="shared" si="11" ref="T34:AA34">T29</f>
        <v>0</v>
      </c>
      <c r="U34" s="505">
        <f t="shared" si="11"/>
        <v>0</v>
      </c>
      <c r="V34" s="505">
        <f t="shared" si="11"/>
        <v>0</v>
      </c>
      <c r="W34" s="505">
        <f t="shared" si="11"/>
        <v>0</v>
      </c>
      <c r="X34" s="505">
        <f t="shared" si="11"/>
        <v>0</v>
      </c>
      <c r="Y34" s="505">
        <f t="shared" si="11"/>
        <v>0</v>
      </c>
      <c r="Z34" s="505">
        <f t="shared" si="11"/>
        <v>0</v>
      </c>
      <c r="AA34" s="505">
        <f t="shared" si="11"/>
        <v>0</v>
      </c>
    </row>
    <row r="35" spans="2:27" ht="12.75">
      <c r="B35" s="497"/>
      <c r="C35" s="497"/>
      <c r="D35" s="499"/>
      <c r="E35" s="499"/>
      <c r="F35" s="499"/>
      <c r="G35" s="499"/>
      <c r="H35" s="499"/>
      <c r="I35" s="499"/>
      <c r="J35" s="499"/>
      <c r="K35" s="499"/>
      <c r="L35" s="499"/>
      <c r="M35" s="499"/>
      <c r="N35" s="499"/>
      <c r="O35" s="517"/>
      <c r="P35" s="499"/>
      <c r="Q35" s="499"/>
      <c r="R35" s="8"/>
      <c r="S35" s="505" t="s">
        <v>642</v>
      </c>
      <c r="T35" s="493">
        <v>22</v>
      </c>
      <c r="U35" s="493">
        <v>28</v>
      </c>
      <c r="V35" s="493">
        <v>32</v>
      </c>
      <c r="W35" s="493">
        <v>36</v>
      </c>
      <c r="X35" s="493">
        <v>45</v>
      </c>
      <c r="Y35" s="493">
        <v>90</v>
      </c>
      <c r="Z35" s="493">
        <v>8</v>
      </c>
      <c r="AA35" s="493">
        <v>20</v>
      </c>
    </row>
    <row r="36" spans="2:27" ht="13.5" thickBot="1">
      <c r="B36" s="499"/>
      <c r="C36" s="499"/>
      <c r="D36" s="499"/>
      <c r="E36" s="499"/>
      <c r="F36" s="499"/>
      <c r="G36" s="499"/>
      <c r="H36" s="499"/>
      <c r="I36" s="499"/>
      <c r="J36" s="499"/>
      <c r="K36" s="499"/>
      <c r="L36" s="499"/>
      <c r="M36" s="499"/>
      <c r="N36" s="499"/>
      <c r="O36" s="499"/>
      <c r="P36" s="499"/>
      <c r="Q36" s="499"/>
      <c r="R36" s="8"/>
      <c r="S36" s="505" t="s">
        <v>15</v>
      </c>
      <c r="T36" s="518">
        <f aca="true" t="shared" si="12" ref="T36:Z36">T34*T35</f>
        <v>0</v>
      </c>
      <c r="U36" s="518">
        <f>U34*U35</f>
        <v>0</v>
      </c>
      <c r="V36" s="518">
        <f t="shared" si="12"/>
        <v>0</v>
      </c>
      <c r="W36" s="518">
        <f t="shared" si="12"/>
        <v>0</v>
      </c>
      <c r="X36" s="518">
        <f t="shared" si="12"/>
        <v>0</v>
      </c>
      <c r="Y36" s="518">
        <f>Y34*Y35</f>
        <v>0</v>
      </c>
      <c r="Z36" s="518">
        <f t="shared" si="12"/>
        <v>0</v>
      </c>
      <c r="AA36" s="518">
        <f>AA34*AA35</f>
        <v>0</v>
      </c>
    </row>
    <row r="37" spans="2:27" ht="12.75" thickBot="1">
      <c r="B37" s="499"/>
      <c r="C37" s="499"/>
      <c r="D37" s="499"/>
      <c r="E37" s="499"/>
      <c r="F37" s="499"/>
      <c r="G37" s="499"/>
      <c r="H37" s="499"/>
      <c r="I37" s="499"/>
      <c r="J37" s="499"/>
      <c r="K37" s="499"/>
      <c r="L37" s="499"/>
      <c r="M37" s="499"/>
      <c r="N37" s="499"/>
      <c r="O37" s="499"/>
      <c r="P37" s="499"/>
      <c r="Q37" s="499"/>
      <c r="R37" s="499"/>
      <c r="S37" s="499"/>
      <c r="T37" s="499"/>
      <c r="U37" s="499"/>
      <c r="V37" s="519" t="s">
        <v>643</v>
      </c>
      <c r="W37" s="520"/>
      <c r="X37" s="520"/>
      <c r="Y37" s="520"/>
      <c r="Z37" s="521">
        <f>V36+W36+X36+AA36</f>
        <v>0</v>
      </c>
      <c r="AA37" s="499"/>
    </row>
    <row r="38" spans="2:27" ht="12">
      <c r="B38" s="499"/>
      <c r="C38" s="499"/>
      <c r="D38" s="499"/>
      <c r="E38" s="499"/>
      <c r="F38" s="499"/>
      <c r="G38" s="499"/>
      <c r="H38" s="499"/>
      <c r="I38" s="499"/>
      <c r="J38" s="499"/>
      <c r="K38" s="499"/>
      <c r="L38" s="499"/>
      <c r="M38" s="499"/>
      <c r="N38" s="499"/>
      <c r="O38" s="499"/>
      <c r="P38" s="499"/>
      <c r="Q38" s="499"/>
      <c r="R38" s="499"/>
      <c r="S38" s="499"/>
      <c r="T38" s="499"/>
      <c r="U38" s="499"/>
      <c r="V38" s="499"/>
      <c r="W38" s="499"/>
      <c r="X38" s="499"/>
      <c r="Y38" s="499"/>
      <c r="Z38" s="499"/>
      <c r="AA38" s="499"/>
    </row>
    <row r="39" spans="2:27" ht="12">
      <c r="B39" s="499"/>
      <c r="C39" s="499"/>
      <c r="D39" s="499"/>
      <c r="E39" s="499"/>
      <c r="F39" s="499"/>
      <c r="G39" s="499"/>
      <c r="H39" s="499"/>
      <c r="I39" s="499"/>
      <c r="J39" s="499"/>
      <c r="K39" s="499"/>
      <c r="L39" s="499"/>
      <c r="M39" s="499"/>
      <c r="N39" s="499"/>
      <c r="O39" s="499"/>
      <c r="P39" s="499"/>
      <c r="Q39" s="499"/>
      <c r="R39" s="499"/>
      <c r="S39" s="499"/>
      <c r="T39" s="499"/>
      <c r="U39" s="499"/>
      <c r="V39" s="499"/>
      <c r="W39" s="499"/>
      <c r="X39" s="499"/>
      <c r="Y39" s="499"/>
      <c r="Z39" s="499"/>
      <c r="AA39" s="499"/>
    </row>
    <row r="40" spans="2:27" ht="12">
      <c r="B40" s="499"/>
      <c r="C40" s="499"/>
      <c r="D40" s="499"/>
      <c r="E40" s="499"/>
      <c r="F40" s="499"/>
      <c r="G40" s="499"/>
      <c r="H40" s="499"/>
      <c r="I40" s="499"/>
      <c r="J40" s="499"/>
      <c r="K40" s="499"/>
      <c r="L40" s="499"/>
      <c r="M40" s="499"/>
      <c r="N40" s="499"/>
      <c r="O40" s="499"/>
      <c r="P40" s="499"/>
      <c r="Q40" s="499"/>
      <c r="R40" s="499"/>
      <c r="S40" s="499"/>
      <c r="T40" s="499"/>
      <c r="U40" s="499"/>
      <c r="V40" s="499"/>
      <c r="W40" s="499"/>
      <c r="X40" s="499"/>
      <c r="Y40" s="499"/>
      <c r="Z40" s="499"/>
      <c r="AA40" s="499"/>
    </row>
    <row r="41" spans="2:27" ht="12">
      <c r="B41" s="499"/>
      <c r="C41" s="499"/>
      <c r="D41" s="499"/>
      <c r="E41" s="499"/>
      <c r="F41" s="499"/>
      <c r="G41" s="499"/>
      <c r="H41" s="499"/>
      <c r="I41" s="499"/>
      <c r="J41" s="499"/>
      <c r="K41" s="499"/>
      <c r="L41" s="499"/>
      <c r="M41" s="499"/>
      <c r="N41" s="499"/>
      <c r="O41" s="499"/>
      <c r="P41" s="499"/>
      <c r="Q41" s="499"/>
      <c r="R41" s="499"/>
      <c r="S41" s="499"/>
      <c r="T41" s="499"/>
      <c r="U41" s="499"/>
      <c r="V41" s="499"/>
      <c r="W41" s="499"/>
      <c r="X41" s="499"/>
      <c r="Y41" s="499"/>
      <c r="Z41" s="499"/>
      <c r="AA41" s="499"/>
    </row>
  </sheetData>
  <sheetProtection sheet="1" objects="1" scenarios="1"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J68"/>
  <sheetViews>
    <sheetView workbookViewId="0" topLeftCell="A1">
      <selection activeCell="C16" sqref="C16"/>
    </sheetView>
  </sheetViews>
  <sheetFormatPr defaultColWidth="9.140625" defaultRowHeight="12.75"/>
  <cols>
    <col min="1" max="1" width="8.28125" style="0" customWidth="1"/>
    <col min="2" max="2" width="12.421875" style="0" customWidth="1"/>
    <col min="3" max="3" width="8.8515625" style="0" customWidth="1"/>
    <col min="4" max="4" width="8.421875" style="0" customWidth="1"/>
    <col min="5" max="5" width="11.8515625" style="0" customWidth="1"/>
    <col min="7" max="7" width="8.00390625" style="0" customWidth="1"/>
    <col min="8" max="8" width="4.8515625" style="0" customWidth="1"/>
    <col min="9" max="9" width="11.28125" style="0" customWidth="1"/>
    <col min="10" max="10" width="3.7109375" style="0" customWidth="1"/>
  </cols>
  <sheetData>
    <row r="1" spans="1:9" ht="12.75">
      <c r="A1" s="11" t="s">
        <v>0</v>
      </c>
      <c r="B1" s="62" t="str">
        <f>'[2]Summary'!B1</f>
        <v> </v>
      </c>
      <c r="C1" s="62"/>
      <c r="D1" s="62"/>
      <c r="E1" s="62"/>
      <c r="F1" s="62"/>
      <c r="G1" s="468" t="s">
        <v>1</v>
      </c>
      <c r="H1" s="468" t="s">
        <v>7</v>
      </c>
      <c r="I1" s="522">
        <f ca="1">TODAY()</f>
        <v>37300</v>
      </c>
    </row>
    <row r="2" spans="1:10" ht="12.75">
      <c r="A2" s="62"/>
      <c r="B2" s="62"/>
      <c r="C2" s="62"/>
      <c r="D2" s="62"/>
      <c r="E2" s="62"/>
      <c r="F2" s="62"/>
      <c r="G2" s="62"/>
      <c r="H2" s="62"/>
      <c r="I2" s="62"/>
      <c r="J2" s="62"/>
    </row>
    <row r="3" spans="1:10" ht="13.5" thickBot="1">
      <c r="A3" s="62"/>
      <c r="B3" s="62"/>
      <c r="C3" s="62"/>
      <c r="D3" s="62"/>
      <c r="E3" s="62"/>
      <c r="F3" s="62"/>
      <c r="G3" s="62"/>
      <c r="H3" s="62"/>
      <c r="I3" s="523" t="s">
        <v>1</v>
      </c>
      <c r="J3" s="62"/>
    </row>
    <row r="4" spans="1:9" ht="26.25" thickBot="1">
      <c r="A4" s="62"/>
      <c r="B4" s="524" t="s">
        <v>644</v>
      </c>
      <c r="C4" s="525"/>
      <c r="D4" s="526"/>
      <c r="E4" s="527"/>
      <c r="F4" s="62"/>
      <c r="G4" s="528"/>
      <c r="H4" s="62"/>
      <c r="I4" s="529" t="s">
        <v>645</v>
      </c>
    </row>
    <row r="5" spans="1:10" ht="15.75" thickBot="1">
      <c r="A5" s="62"/>
      <c r="B5" s="62"/>
      <c r="C5" s="62"/>
      <c r="D5" s="62"/>
      <c r="E5" s="62"/>
      <c r="F5" s="530"/>
      <c r="G5" s="530"/>
      <c r="H5" s="62"/>
      <c r="I5" s="62"/>
      <c r="J5" s="62"/>
    </row>
    <row r="6" spans="1:10" ht="13.5" thickBot="1">
      <c r="A6" s="62"/>
      <c r="B6" s="524" t="s">
        <v>646</v>
      </c>
      <c r="C6" s="524" t="s">
        <v>647</v>
      </c>
      <c r="D6" s="524" t="s">
        <v>648</v>
      </c>
      <c r="E6" s="524" t="s">
        <v>649</v>
      </c>
      <c r="F6" s="524" t="s">
        <v>650</v>
      </c>
      <c r="G6" s="524" t="s">
        <v>651</v>
      </c>
      <c r="H6" s="62"/>
      <c r="I6" s="62"/>
      <c r="J6" s="62"/>
    </row>
    <row r="7" spans="1:10" ht="9.75" customHeight="1">
      <c r="A7" s="62"/>
      <c r="B7" s="564"/>
      <c r="C7" s="565"/>
      <c r="D7" s="565"/>
      <c r="E7" s="565">
        <v>0</v>
      </c>
      <c r="F7" s="565">
        <v>0</v>
      </c>
      <c r="G7" s="566">
        <f>((C7+D7)*2+E7*3.2)/1000*F7</f>
        <v>0</v>
      </c>
      <c r="H7" s="567"/>
      <c r="I7" s="568"/>
      <c r="J7" s="62"/>
    </row>
    <row r="8" spans="1:10" ht="9.75" customHeight="1">
      <c r="A8" s="62"/>
      <c r="B8" s="569"/>
      <c r="C8" s="565"/>
      <c r="D8" s="565"/>
      <c r="E8" s="565"/>
      <c r="F8" s="565"/>
      <c r="G8" s="566">
        <f aca="true" t="shared" si="0" ref="G8:G23">((C8+D8)*2+E8*3.2)/1000*F8</f>
        <v>0</v>
      </c>
      <c r="H8" s="567"/>
      <c r="I8" s="568"/>
      <c r="J8" s="62"/>
    </row>
    <row r="9" spans="1:10" ht="9.75" customHeight="1">
      <c r="A9" s="62"/>
      <c r="B9" s="569"/>
      <c r="C9" s="565"/>
      <c r="D9" s="565"/>
      <c r="E9" s="565"/>
      <c r="F9" s="565"/>
      <c r="G9" s="566">
        <f t="shared" si="0"/>
        <v>0</v>
      </c>
      <c r="H9" s="567"/>
      <c r="I9" s="568"/>
      <c r="J9" s="62"/>
    </row>
    <row r="10" spans="1:10" ht="9.75" customHeight="1">
      <c r="A10" s="62"/>
      <c r="B10" s="569"/>
      <c r="C10" s="565"/>
      <c r="D10" s="565"/>
      <c r="E10" s="565"/>
      <c r="F10" s="565"/>
      <c r="G10" s="566">
        <f t="shared" si="0"/>
        <v>0</v>
      </c>
      <c r="H10" s="567"/>
      <c r="I10" s="568"/>
      <c r="J10" s="62"/>
    </row>
    <row r="11" spans="1:10" ht="9.75" customHeight="1">
      <c r="A11" s="62"/>
      <c r="B11" s="569"/>
      <c r="C11" s="565"/>
      <c r="D11" s="565"/>
      <c r="E11" s="565"/>
      <c r="F11" s="565"/>
      <c r="G11" s="566">
        <f t="shared" si="0"/>
        <v>0</v>
      </c>
      <c r="H11" s="567"/>
      <c r="I11" s="568"/>
      <c r="J11" s="62"/>
    </row>
    <row r="12" spans="1:10" ht="9.75" customHeight="1">
      <c r="A12" s="62"/>
      <c r="B12" s="569"/>
      <c r="C12" s="565"/>
      <c r="D12" s="565"/>
      <c r="E12" s="565"/>
      <c r="F12" s="565"/>
      <c r="G12" s="566">
        <f t="shared" si="0"/>
        <v>0</v>
      </c>
      <c r="H12" s="567"/>
      <c r="I12" s="568" t="s">
        <v>1</v>
      </c>
      <c r="J12" s="62"/>
    </row>
    <row r="13" spans="1:10" ht="9.75" customHeight="1">
      <c r="A13" s="62"/>
      <c r="B13" s="569"/>
      <c r="C13" s="565"/>
      <c r="D13" s="565"/>
      <c r="E13" s="565"/>
      <c r="F13" s="565"/>
      <c r="G13" s="566">
        <f t="shared" si="0"/>
        <v>0</v>
      </c>
      <c r="H13" s="567"/>
      <c r="I13" s="568" t="s">
        <v>1</v>
      </c>
      <c r="J13" s="62"/>
    </row>
    <row r="14" spans="1:10" ht="9.75" customHeight="1">
      <c r="A14" s="62"/>
      <c r="B14" s="569"/>
      <c r="C14" s="565"/>
      <c r="D14" s="565"/>
      <c r="E14" s="565"/>
      <c r="F14" s="565"/>
      <c r="G14" s="566">
        <f t="shared" si="0"/>
        <v>0</v>
      </c>
      <c r="H14" s="567"/>
      <c r="I14" s="568" t="s">
        <v>1</v>
      </c>
      <c r="J14" s="62"/>
    </row>
    <row r="15" spans="1:10" ht="9.75" customHeight="1">
      <c r="A15" s="62"/>
      <c r="B15" s="569"/>
      <c r="C15" s="565"/>
      <c r="D15" s="565"/>
      <c r="E15" s="565"/>
      <c r="F15" s="565"/>
      <c r="G15" s="566">
        <f t="shared" si="0"/>
        <v>0</v>
      </c>
      <c r="H15" s="567"/>
      <c r="I15" s="568" t="s">
        <v>1</v>
      </c>
      <c r="J15" s="62"/>
    </row>
    <row r="16" spans="1:10" ht="9.75" customHeight="1">
      <c r="A16" s="62"/>
      <c r="B16" s="569"/>
      <c r="C16" s="565"/>
      <c r="D16" s="565"/>
      <c r="E16" s="565"/>
      <c r="F16" s="565"/>
      <c r="G16" s="566">
        <f t="shared" si="0"/>
        <v>0</v>
      </c>
      <c r="H16" s="567"/>
      <c r="I16" s="568"/>
      <c r="J16" s="62"/>
    </row>
    <row r="17" spans="1:10" ht="9.75" customHeight="1">
      <c r="A17" s="62"/>
      <c r="B17" s="569"/>
      <c r="C17" s="565"/>
      <c r="D17" s="565"/>
      <c r="E17" s="565"/>
      <c r="F17" s="565"/>
      <c r="G17" s="566">
        <f t="shared" si="0"/>
        <v>0</v>
      </c>
      <c r="H17" s="567"/>
      <c r="I17" s="568"/>
      <c r="J17" s="62"/>
    </row>
    <row r="18" spans="1:10" ht="9.75" customHeight="1">
      <c r="A18" s="62"/>
      <c r="B18" s="569"/>
      <c r="C18" s="565"/>
      <c r="D18" s="565"/>
      <c r="E18" s="565"/>
      <c r="F18" s="565"/>
      <c r="G18" s="566">
        <f t="shared" si="0"/>
        <v>0</v>
      </c>
      <c r="H18" s="567"/>
      <c r="I18" s="568"/>
      <c r="J18" s="62"/>
    </row>
    <row r="19" spans="1:10" ht="9.75" customHeight="1">
      <c r="A19" s="62"/>
      <c r="B19" s="569"/>
      <c r="C19" s="565"/>
      <c r="D19" s="565"/>
      <c r="E19" s="565"/>
      <c r="F19" s="565"/>
      <c r="G19" s="566">
        <f t="shared" si="0"/>
        <v>0</v>
      </c>
      <c r="H19" s="567"/>
      <c r="I19" s="568"/>
      <c r="J19" s="62"/>
    </row>
    <row r="20" spans="1:10" ht="9.75" customHeight="1">
      <c r="A20" s="62"/>
      <c r="B20" s="569"/>
      <c r="C20" s="565"/>
      <c r="D20" s="565"/>
      <c r="E20" s="565"/>
      <c r="F20" s="565"/>
      <c r="G20" s="566">
        <f t="shared" si="0"/>
        <v>0</v>
      </c>
      <c r="H20" s="567"/>
      <c r="I20" s="568"/>
      <c r="J20" s="62"/>
    </row>
    <row r="21" spans="1:10" ht="9.75" customHeight="1">
      <c r="A21" s="62"/>
      <c r="B21" s="569"/>
      <c r="C21" s="565"/>
      <c r="D21" s="565"/>
      <c r="E21" s="565"/>
      <c r="F21" s="565"/>
      <c r="G21" s="566">
        <f t="shared" si="0"/>
        <v>0</v>
      </c>
      <c r="H21" s="567"/>
      <c r="I21" s="568"/>
      <c r="J21" s="62"/>
    </row>
    <row r="22" spans="1:10" ht="9.75" customHeight="1">
      <c r="A22" s="62"/>
      <c r="B22" s="569"/>
      <c r="C22" s="565"/>
      <c r="D22" s="565"/>
      <c r="E22" s="565"/>
      <c r="F22" s="565"/>
      <c r="G22" s="566">
        <f t="shared" si="0"/>
        <v>0</v>
      </c>
      <c r="H22" s="567"/>
      <c r="I22" s="568"/>
      <c r="J22" s="62"/>
    </row>
    <row r="23" spans="1:10" ht="9.75" customHeight="1">
      <c r="A23" s="62"/>
      <c r="B23" s="569"/>
      <c r="C23" s="565"/>
      <c r="D23" s="565"/>
      <c r="E23" s="565"/>
      <c r="F23" s="565"/>
      <c r="G23" s="566">
        <f t="shared" si="0"/>
        <v>0</v>
      </c>
      <c r="H23" s="567"/>
      <c r="I23" s="568"/>
      <c r="J23" s="62"/>
    </row>
    <row r="24" spans="1:10" ht="9.75" customHeight="1">
      <c r="A24" s="62"/>
      <c r="B24" s="569"/>
      <c r="C24" s="565"/>
      <c r="D24" s="565"/>
      <c r="E24" s="565"/>
      <c r="F24" s="565"/>
      <c r="G24" s="566">
        <f aca="true" t="shared" si="1" ref="G24:G39">((C24+D24)*2+E24*3.2)/1000*F24</f>
        <v>0</v>
      </c>
      <c r="H24" s="567"/>
      <c r="I24" s="568"/>
      <c r="J24" s="62"/>
    </row>
    <row r="25" spans="1:10" ht="9.75" customHeight="1">
      <c r="A25" s="62"/>
      <c r="B25" s="569"/>
      <c r="C25" s="565"/>
      <c r="D25" s="565"/>
      <c r="E25" s="565"/>
      <c r="F25" s="565"/>
      <c r="G25" s="566">
        <f t="shared" si="1"/>
        <v>0</v>
      </c>
      <c r="H25" s="567"/>
      <c r="I25" s="568"/>
      <c r="J25" s="62"/>
    </row>
    <row r="26" spans="1:10" ht="9.75" customHeight="1">
      <c r="A26" s="62"/>
      <c r="B26" s="569"/>
      <c r="C26" s="565"/>
      <c r="D26" s="565"/>
      <c r="E26" s="565"/>
      <c r="F26" s="565"/>
      <c r="G26" s="566">
        <f t="shared" si="1"/>
        <v>0</v>
      </c>
      <c r="H26" s="567"/>
      <c r="I26" s="568"/>
      <c r="J26" s="62"/>
    </row>
    <row r="27" spans="1:10" ht="9.75" customHeight="1">
      <c r="A27" s="62"/>
      <c r="B27" s="569"/>
      <c r="C27" s="565"/>
      <c r="D27" s="565"/>
      <c r="E27" s="565"/>
      <c r="F27" s="565"/>
      <c r="G27" s="566">
        <f t="shared" si="1"/>
        <v>0</v>
      </c>
      <c r="H27" s="567"/>
      <c r="I27" s="568"/>
      <c r="J27" s="62"/>
    </row>
    <row r="28" spans="1:10" ht="9.75" customHeight="1">
      <c r="A28" s="62"/>
      <c r="B28" s="569"/>
      <c r="C28" s="565"/>
      <c r="D28" s="565"/>
      <c r="E28" s="565"/>
      <c r="F28" s="565"/>
      <c r="G28" s="566">
        <f t="shared" si="1"/>
        <v>0</v>
      </c>
      <c r="H28" s="567"/>
      <c r="I28" s="568"/>
      <c r="J28" s="62"/>
    </row>
    <row r="29" spans="1:10" ht="9.75" customHeight="1">
      <c r="A29" s="62"/>
      <c r="B29" s="569"/>
      <c r="C29" s="565"/>
      <c r="D29" s="565"/>
      <c r="E29" s="565"/>
      <c r="F29" s="565"/>
      <c r="G29" s="566">
        <f t="shared" si="1"/>
        <v>0</v>
      </c>
      <c r="H29" s="567"/>
      <c r="I29" s="568"/>
      <c r="J29" s="62"/>
    </row>
    <row r="30" spans="1:10" ht="9.75" customHeight="1">
      <c r="A30" s="62"/>
      <c r="B30" s="569"/>
      <c r="C30" s="565"/>
      <c r="D30" s="565"/>
      <c r="E30" s="565"/>
      <c r="F30" s="565"/>
      <c r="G30" s="566">
        <f t="shared" si="1"/>
        <v>0</v>
      </c>
      <c r="H30" s="567"/>
      <c r="I30" s="568"/>
      <c r="J30" s="62"/>
    </row>
    <row r="31" spans="1:10" ht="9.75" customHeight="1">
      <c r="A31" s="62"/>
      <c r="B31" s="569"/>
      <c r="C31" s="565"/>
      <c r="D31" s="565"/>
      <c r="E31" s="565"/>
      <c r="F31" s="565"/>
      <c r="G31" s="566">
        <f t="shared" si="1"/>
        <v>0</v>
      </c>
      <c r="H31" s="567"/>
      <c r="I31" s="568"/>
      <c r="J31" s="62"/>
    </row>
    <row r="32" spans="1:10" ht="9.75" customHeight="1">
      <c r="A32" s="62"/>
      <c r="B32" s="569"/>
      <c r="C32" s="565"/>
      <c r="D32" s="565"/>
      <c r="E32" s="565"/>
      <c r="F32" s="565"/>
      <c r="G32" s="566">
        <f t="shared" si="1"/>
        <v>0</v>
      </c>
      <c r="H32" s="567"/>
      <c r="I32" s="568"/>
      <c r="J32" s="62"/>
    </row>
    <row r="33" spans="1:10" ht="9.75" customHeight="1">
      <c r="A33" s="62"/>
      <c r="B33" s="569"/>
      <c r="C33" s="565"/>
      <c r="D33" s="565"/>
      <c r="E33" s="565"/>
      <c r="F33" s="565"/>
      <c r="G33" s="566">
        <f t="shared" si="1"/>
        <v>0</v>
      </c>
      <c r="H33" s="567"/>
      <c r="I33" s="568"/>
      <c r="J33" s="62"/>
    </row>
    <row r="34" spans="1:10" ht="9.75" customHeight="1">
      <c r="A34" s="62"/>
      <c r="B34" s="569"/>
      <c r="C34" s="565"/>
      <c r="D34" s="565"/>
      <c r="E34" s="565"/>
      <c r="F34" s="565"/>
      <c r="G34" s="566">
        <f t="shared" si="1"/>
        <v>0</v>
      </c>
      <c r="H34" s="567"/>
      <c r="I34" s="568"/>
      <c r="J34" s="62"/>
    </row>
    <row r="35" spans="1:10" ht="9.75" customHeight="1">
      <c r="A35" s="62"/>
      <c r="B35" s="569"/>
      <c r="C35" s="565"/>
      <c r="D35" s="565"/>
      <c r="E35" s="565"/>
      <c r="F35" s="565"/>
      <c r="G35" s="566">
        <f t="shared" si="1"/>
        <v>0</v>
      </c>
      <c r="H35" s="567"/>
      <c r="I35" s="568"/>
      <c r="J35" s="62"/>
    </row>
    <row r="36" spans="1:10" ht="9.75" customHeight="1">
      <c r="A36" s="62"/>
      <c r="B36" s="569"/>
      <c r="C36" s="565"/>
      <c r="D36" s="565"/>
      <c r="E36" s="565"/>
      <c r="F36" s="565"/>
      <c r="G36" s="566">
        <f t="shared" si="1"/>
        <v>0</v>
      </c>
      <c r="H36" s="567"/>
      <c r="I36" s="568"/>
      <c r="J36" s="62"/>
    </row>
    <row r="37" spans="1:10" ht="9.75" customHeight="1">
      <c r="A37" s="62"/>
      <c r="B37" s="569"/>
      <c r="C37" s="565"/>
      <c r="D37" s="565"/>
      <c r="E37" s="565"/>
      <c r="F37" s="565"/>
      <c r="G37" s="566">
        <f t="shared" si="1"/>
        <v>0</v>
      </c>
      <c r="H37" s="567"/>
      <c r="I37" s="568"/>
      <c r="J37" s="62"/>
    </row>
    <row r="38" spans="1:10" ht="9.75" customHeight="1">
      <c r="A38" s="62"/>
      <c r="B38" s="569"/>
      <c r="C38" s="565"/>
      <c r="D38" s="565"/>
      <c r="E38" s="565"/>
      <c r="F38" s="565"/>
      <c r="G38" s="566">
        <f t="shared" si="1"/>
        <v>0</v>
      </c>
      <c r="H38" s="567"/>
      <c r="I38" s="568"/>
      <c r="J38" s="62"/>
    </row>
    <row r="39" spans="1:10" ht="9.75" customHeight="1">
      <c r="A39" s="62"/>
      <c r="B39" s="569"/>
      <c r="C39" s="565"/>
      <c r="D39" s="565"/>
      <c r="E39" s="565"/>
      <c r="F39" s="565"/>
      <c r="G39" s="566">
        <f t="shared" si="1"/>
        <v>0</v>
      </c>
      <c r="H39" s="567"/>
      <c r="I39" s="568"/>
      <c r="J39" s="62"/>
    </row>
    <row r="40" spans="1:10" ht="9.75" customHeight="1">
      <c r="A40" s="62"/>
      <c r="B40" s="569"/>
      <c r="C40" s="565"/>
      <c r="D40" s="565"/>
      <c r="E40" s="565"/>
      <c r="F40" s="565"/>
      <c r="G40" s="566">
        <f aca="true" t="shared" si="2" ref="G40:G52">((C40+D40)*2+E40*3.2)/1000*F40</f>
        <v>0</v>
      </c>
      <c r="H40" s="567"/>
      <c r="I40" s="568"/>
      <c r="J40" s="62"/>
    </row>
    <row r="41" spans="1:10" ht="9.75" customHeight="1">
      <c r="A41" s="62"/>
      <c r="B41" s="569"/>
      <c r="C41" s="565"/>
      <c r="D41" s="565"/>
      <c r="E41" s="565"/>
      <c r="F41" s="565"/>
      <c r="G41" s="566">
        <f t="shared" si="2"/>
        <v>0</v>
      </c>
      <c r="H41" s="567"/>
      <c r="I41" s="568"/>
      <c r="J41" s="62"/>
    </row>
    <row r="42" spans="1:10" ht="9.75" customHeight="1">
      <c r="A42" s="62"/>
      <c r="B42" s="569"/>
      <c r="C42" s="565"/>
      <c r="D42" s="565"/>
      <c r="E42" s="565"/>
      <c r="F42" s="565"/>
      <c r="G42" s="566">
        <f t="shared" si="2"/>
        <v>0</v>
      </c>
      <c r="H42" s="567"/>
      <c r="I42" s="568"/>
      <c r="J42" s="62"/>
    </row>
    <row r="43" spans="1:10" ht="9.75" customHeight="1">
      <c r="A43" s="62"/>
      <c r="B43" s="569"/>
      <c r="C43" s="565"/>
      <c r="D43" s="565"/>
      <c r="E43" s="565"/>
      <c r="F43" s="565"/>
      <c r="G43" s="566">
        <f t="shared" si="2"/>
        <v>0</v>
      </c>
      <c r="H43" s="567"/>
      <c r="I43" s="568"/>
      <c r="J43" s="62"/>
    </row>
    <row r="44" spans="1:10" ht="9.75" customHeight="1">
      <c r="A44" s="62"/>
      <c r="B44" s="569"/>
      <c r="C44" s="565"/>
      <c r="D44" s="565"/>
      <c r="E44" s="565"/>
      <c r="F44" s="565"/>
      <c r="G44" s="566">
        <f t="shared" si="2"/>
        <v>0</v>
      </c>
      <c r="H44" s="567"/>
      <c r="I44" s="568"/>
      <c r="J44" s="62"/>
    </row>
    <row r="45" spans="1:10" ht="9.75" customHeight="1">
      <c r="A45" s="62"/>
      <c r="B45" s="569"/>
      <c r="C45" s="565"/>
      <c r="D45" s="565"/>
      <c r="E45" s="565"/>
      <c r="F45" s="565"/>
      <c r="G45" s="566">
        <f t="shared" si="2"/>
        <v>0</v>
      </c>
      <c r="H45" s="567"/>
      <c r="I45" s="568"/>
      <c r="J45" s="62"/>
    </row>
    <row r="46" spans="1:10" ht="9.75" customHeight="1">
      <c r="A46" s="62"/>
      <c r="B46" s="569"/>
      <c r="C46" s="565"/>
      <c r="D46" s="565"/>
      <c r="E46" s="565"/>
      <c r="F46" s="565"/>
      <c r="G46" s="566">
        <f t="shared" si="2"/>
        <v>0</v>
      </c>
      <c r="H46" s="567"/>
      <c r="I46" s="568"/>
      <c r="J46" s="62"/>
    </row>
    <row r="47" spans="1:10" ht="9.75" customHeight="1">
      <c r="A47" s="62"/>
      <c r="B47" s="569"/>
      <c r="C47" s="565"/>
      <c r="D47" s="565"/>
      <c r="E47" s="565"/>
      <c r="F47" s="565"/>
      <c r="G47" s="566">
        <f t="shared" si="2"/>
        <v>0</v>
      </c>
      <c r="H47" s="567"/>
      <c r="I47" s="568"/>
      <c r="J47" s="62"/>
    </row>
    <row r="48" spans="1:10" ht="9.75" customHeight="1">
      <c r="A48" s="62"/>
      <c r="B48" s="569"/>
      <c r="C48" s="565"/>
      <c r="D48" s="565"/>
      <c r="E48" s="565"/>
      <c r="F48" s="565"/>
      <c r="G48" s="566">
        <f t="shared" si="2"/>
        <v>0</v>
      </c>
      <c r="H48" s="567"/>
      <c r="I48" s="568"/>
      <c r="J48" s="62"/>
    </row>
    <row r="49" spans="1:10" ht="9.75" customHeight="1">
      <c r="A49" s="62"/>
      <c r="B49" s="569"/>
      <c r="C49" s="565"/>
      <c r="D49" s="565"/>
      <c r="E49" s="565"/>
      <c r="F49" s="565"/>
      <c r="G49" s="566">
        <f t="shared" si="2"/>
        <v>0</v>
      </c>
      <c r="H49" s="567"/>
      <c r="I49" s="568"/>
      <c r="J49" s="62"/>
    </row>
    <row r="50" spans="1:10" ht="9.75" customHeight="1">
      <c r="A50" s="62"/>
      <c r="B50" s="569"/>
      <c r="C50" s="565"/>
      <c r="D50" s="565"/>
      <c r="E50" s="565"/>
      <c r="F50" s="565"/>
      <c r="G50" s="566">
        <f t="shared" si="2"/>
        <v>0</v>
      </c>
      <c r="H50" s="567"/>
      <c r="I50" s="568"/>
      <c r="J50" s="62"/>
    </row>
    <row r="51" spans="1:10" ht="9.75" customHeight="1">
      <c r="A51" s="62"/>
      <c r="B51" s="569"/>
      <c r="C51" s="565"/>
      <c r="D51" s="565"/>
      <c r="E51" s="565"/>
      <c r="F51" s="565"/>
      <c r="G51" s="566">
        <f t="shared" si="2"/>
        <v>0</v>
      </c>
      <c r="H51" s="567"/>
      <c r="I51" s="568"/>
      <c r="J51" s="62"/>
    </row>
    <row r="52" spans="1:10" ht="9.75" customHeight="1">
      <c r="A52" s="62"/>
      <c r="B52" s="569"/>
      <c r="C52" s="565"/>
      <c r="D52" s="565"/>
      <c r="E52" s="565"/>
      <c r="F52" s="565"/>
      <c r="G52" s="566">
        <f t="shared" si="2"/>
        <v>0</v>
      </c>
      <c r="H52" s="567"/>
      <c r="I52" s="568"/>
      <c r="J52" s="62"/>
    </row>
    <row r="53" spans="1:10" ht="9.75" customHeight="1">
      <c r="A53" s="62"/>
      <c r="B53" s="569"/>
      <c r="C53" s="565"/>
      <c r="D53" s="565"/>
      <c r="E53" s="565"/>
      <c r="F53" s="565"/>
      <c r="G53" s="566"/>
      <c r="H53" s="567"/>
      <c r="I53" s="568"/>
      <c r="J53" s="62"/>
    </row>
    <row r="54" spans="1:10" ht="9.75" customHeight="1">
      <c r="A54" s="62"/>
      <c r="B54" s="569"/>
      <c r="C54" s="565"/>
      <c r="D54" s="565"/>
      <c r="E54" s="565"/>
      <c r="F54" s="565"/>
      <c r="G54" s="566"/>
      <c r="H54" s="567"/>
      <c r="I54" s="568"/>
      <c r="J54" s="62"/>
    </row>
    <row r="55" spans="1:10" ht="9.75" customHeight="1">
      <c r="A55" s="62"/>
      <c r="B55" s="569"/>
      <c r="C55" s="565"/>
      <c r="D55" s="565"/>
      <c r="E55" s="565"/>
      <c r="F55" s="565"/>
      <c r="G55" s="566"/>
      <c r="H55" s="567"/>
      <c r="I55" s="568"/>
      <c r="J55" s="62"/>
    </row>
    <row r="56" spans="1:10" ht="9.75" customHeight="1">
      <c r="A56" s="62"/>
      <c r="B56" s="569"/>
      <c r="C56" s="565"/>
      <c r="D56" s="565"/>
      <c r="E56" s="565"/>
      <c r="F56" s="565"/>
      <c r="G56" s="566"/>
      <c r="H56" s="567"/>
      <c r="I56" s="568"/>
      <c r="J56" s="62"/>
    </row>
    <row r="57" spans="1:10" ht="9.75" customHeight="1">
      <c r="A57" s="62"/>
      <c r="B57" s="569"/>
      <c r="C57" s="565"/>
      <c r="D57" s="565"/>
      <c r="E57" s="565"/>
      <c r="F57" s="565"/>
      <c r="G57" s="566"/>
      <c r="H57" s="567"/>
      <c r="I57" s="568"/>
      <c r="J57" s="62"/>
    </row>
    <row r="58" spans="1:10" ht="9.75" customHeight="1">
      <c r="A58" s="62"/>
      <c r="B58" s="569"/>
      <c r="C58" s="565"/>
      <c r="D58" s="565"/>
      <c r="E58" s="565"/>
      <c r="F58" s="565"/>
      <c r="G58" s="566"/>
      <c r="H58" s="567"/>
      <c r="I58" s="568"/>
      <c r="J58" s="62"/>
    </row>
    <row r="59" spans="1:10" ht="9.75" customHeight="1">
      <c r="A59" s="62"/>
      <c r="B59" s="569"/>
      <c r="C59" s="565"/>
      <c r="D59" s="565"/>
      <c r="E59" s="565"/>
      <c r="F59" s="565"/>
      <c r="G59" s="566"/>
      <c r="H59" s="567"/>
      <c r="I59" s="568"/>
      <c r="J59" s="62"/>
    </row>
    <row r="60" spans="1:10" ht="9.75" customHeight="1">
      <c r="A60" s="62"/>
      <c r="B60" s="569"/>
      <c r="C60" s="565"/>
      <c r="D60" s="565"/>
      <c r="E60" s="565"/>
      <c r="F60" s="565"/>
      <c r="G60" s="566"/>
      <c r="H60" s="567"/>
      <c r="I60" s="568"/>
      <c r="J60" s="62"/>
    </row>
    <row r="61" spans="1:10" ht="9.75" customHeight="1">
      <c r="A61" s="62"/>
      <c r="B61" s="569"/>
      <c r="C61" s="565"/>
      <c r="D61" s="565"/>
      <c r="E61" s="565"/>
      <c r="F61" s="565"/>
      <c r="G61" s="566"/>
      <c r="H61" s="567"/>
      <c r="I61" s="568"/>
      <c r="J61" s="62"/>
    </row>
    <row r="62" spans="1:10" ht="9.75" customHeight="1">
      <c r="A62" s="62"/>
      <c r="B62" s="569"/>
      <c r="C62" s="565"/>
      <c r="D62" s="565"/>
      <c r="E62" s="565"/>
      <c r="F62" s="565"/>
      <c r="G62" s="566"/>
      <c r="H62" s="567"/>
      <c r="I62" s="568"/>
      <c r="J62" s="62"/>
    </row>
    <row r="63" spans="1:10" ht="9.75" customHeight="1">
      <c r="A63" s="62"/>
      <c r="B63" s="569"/>
      <c r="C63" s="565"/>
      <c r="D63" s="565"/>
      <c r="E63" s="565"/>
      <c r="F63" s="565"/>
      <c r="G63" s="566"/>
      <c r="H63" s="567"/>
      <c r="I63" s="568"/>
      <c r="J63" s="62"/>
    </row>
    <row r="64" spans="1:10" ht="9.75" customHeight="1">
      <c r="A64" s="62"/>
      <c r="B64" s="569"/>
      <c r="C64" s="565"/>
      <c r="D64" s="565"/>
      <c r="E64" s="565"/>
      <c r="F64" s="565"/>
      <c r="G64" s="566"/>
      <c r="H64" s="567"/>
      <c r="I64" s="568"/>
      <c r="J64" s="62"/>
    </row>
    <row r="65" spans="1:10" ht="9.75" customHeight="1" thickBot="1">
      <c r="A65" s="62"/>
      <c r="B65" s="569"/>
      <c r="C65" s="574">
        <v>0</v>
      </c>
      <c r="D65" s="574">
        <v>0</v>
      </c>
      <c r="E65" s="574">
        <v>0</v>
      </c>
      <c r="F65" s="574">
        <v>0</v>
      </c>
      <c r="G65" s="566">
        <f>((C65+D65)*2+E65*3.2)/1000*F65</f>
        <v>0</v>
      </c>
      <c r="H65" s="567"/>
      <c r="I65" s="568"/>
      <c r="J65" s="62"/>
    </row>
    <row r="66" spans="1:10" ht="9.75" customHeight="1" thickBot="1">
      <c r="A66" s="62"/>
      <c r="B66" s="570" t="s">
        <v>51</v>
      </c>
      <c r="C66" s="571" t="s">
        <v>1</v>
      </c>
      <c r="D66" s="571"/>
      <c r="E66" s="571" t="s">
        <v>1</v>
      </c>
      <c r="F66" s="572">
        <f>SUM(F7:F65)</f>
        <v>0</v>
      </c>
      <c r="G66" s="572">
        <f>SUM(G7:G65)</f>
        <v>0</v>
      </c>
      <c r="H66" s="567"/>
      <c r="I66" s="573">
        <f>SUM(I7:I65)</f>
        <v>0</v>
      </c>
      <c r="J66" s="62"/>
    </row>
    <row r="67" spans="1:10" ht="12.75">
      <c r="A67" s="62"/>
      <c r="B67" s="62"/>
      <c r="C67" s="62"/>
      <c r="D67" s="62"/>
      <c r="E67" s="62"/>
      <c r="F67" s="62"/>
      <c r="G67" s="62"/>
      <c r="H67" s="62"/>
      <c r="I67" s="62"/>
      <c r="J67" s="62"/>
    </row>
    <row r="68" spans="1:10" ht="12.75">
      <c r="A68" s="62"/>
      <c r="B68" s="62"/>
      <c r="C68" s="62"/>
      <c r="D68" s="62"/>
      <c r="E68" s="62"/>
      <c r="F68" s="62"/>
      <c r="G68" s="62"/>
      <c r="H68" s="62"/>
      <c r="I68" s="62"/>
      <c r="J68" s="62"/>
    </row>
  </sheetData>
  <sheetProtection sheet="1" objects="1" scenarios="1"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4">
      <selection activeCell="D28" sqref="D28"/>
    </sheetView>
  </sheetViews>
  <sheetFormatPr defaultColWidth="9.140625" defaultRowHeight="12.75"/>
  <cols>
    <col min="5" max="5" width="2.8515625" style="0" customWidth="1"/>
  </cols>
  <sheetData>
    <row r="1" ht="12.75">
      <c r="A1" t="s">
        <v>830</v>
      </c>
    </row>
    <row r="3" spans="2:4" ht="12.75">
      <c r="B3" t="s">
        <v>825</v>
      </c>
      <c r="C3" t="s">
        <v>826</v>
      </c>
      <c r="D3" t="s">
        <v>827</v>
      </c>
    </row>
    <row r="4" spans="2:9" ht="12.75">
      <c r="B4" t="s">
        <v>828</v>
      </c>
      <c r="C4" t="s">
        <v>828</v>
      </c>
      <c r="F4" t="s">
        <v>825</v>
      </c>
      <c r="G4" t="s">
        <v>826</v>
      </c>
      <c r="H4" t="s">
        <v>827</v>
      </c>
      <c r="I4" t="s">
        <v>829</v>
      </c>
    </row>
    <row r="5" spans="1:9" ht="12.75">
      <c r="A5">
        <v>75</v>
      </c>
      <c r="B5">
        <v>0.9</v>
      </c>
      <c r="C5">
        <v>0.7</v>
      </c>
      <c r="D5">
        <v>0.5</v>
      </c>
      <c r="I5">
        <f>B5*F5+C5*G5+D5*H5</f>
        <v>0</v>
      </c>
    </row>
    <row r="6" spans="1:9" ht="12.75">
      <c r="A6">
        <v>100</v>
      </c>
      <c r="B6">
        <v>0.9</v>
      </c>
      <c r="C6">
        <v>0.7</v>
      </c>
      <c r="D6">
        <v>0.5</v>
      </c>
      <c r="I6">
        <f aca="true" t="shared" si="0" ref="I6:I21">B6*F6+C6*G6+D6*H6</f>
        <v>0</v>
      </c>
    </row>
    <row r="7" spans="1:9" ht="12.75">
      <c r="A7">
        <v>125</v>
      </c>
      <c r="B7">
        <v>0.9</v>
      </c>
      <c r="C7">
        <v>0.7</v>
      </c>
      <c r="D7">
        <v>0.5</v>
      </c>
      <c r="I7">
        <f t="shared" si="0"/>
        <v>0</v>
      </c>
    </row>
    <row r="8" spans="1:9" ht="12.75">
      <c r="A8">
        <v>150</v>
      </c>
      <c r="B8">
        <v>0.9</v>
      </c>
      <c r="C8">
        <v>0.7</v>
      </c>
      <c r="D8">
        <v>0.5</v>
      </c>
      <c r="I8">
        <f t="shared" si="0"/>
        <v>0</v>
      </c>
    </row>
    <row r="9" spans="1:9" ht="12.75">
      <c r="A9">
        <v>175</v>
      </c>
      <c r="B9">
        <v>0.9</v>
      </c>
      <c r="C9">
        <v>0.7</v>
      </c>
      <c r="D9">
        <v>0.5</v>
      </c>
      <c r="I9">
        <f t="shared" si="0"/>
        <v>0</v>
      </c>
    </row>
    <row r="10" spans="1:9" ht="12.75">
      <c r="A10">
        <v>200</v>
      </c>
      <c r="B10">
        <v>0.9</v>
      </c>
      <c r="C10">
        <v>0.7</v>
      </c>
      <c r="D10">
        <v>0.5</v>
      </c>
      <c r="I10">
        <f t="shared" si="0"/>
        <v>0</v>
      </c>
    </row>
    <row r="11" spans="1:9" ht="12.75">
      <c r="A11">
        <v>225</v>
      </c>
      <c r="B11">
        <v>0.9</v>
      </c>
      <c r="C11">
        <v>0.7</v>
      </c>
      <c r="D11">
        <v>0.5</v>
      </c>
      <c r="I11">
        <f t="shared" si="0"/>
        <v>0</v>
      </c>
    </row>
    <row r="12" spans="1:9" ht="12.75">
      <c r="A12">
        <v>250</v>
      </c>
      <c r="B12">
        <v>1.4</v>
      </c>
      <c r="C12">
        <v>0.7</v>
      </c>
      <c r="D12">
        <v>0.5</v>
      </c>
      <c r="I12">
        <f t="shared" si="0"/>
        <v>0</v>
      </c>
    </row>
    <row r="13" spans="1:9" ht="12.75">
      <c r="A13">
        <v>275</v>
      </c>
      <c r="B13">
        <v>1.4</v>
      </c>
      <c r="C13">
        <v>0.7</v>
      </c>
      <c r="D13">
        <v>0.5</v>
      </c>
      <c r="I13">
        <f t="shared" si="0"/>
        <v>0</v>
      </c>
    </row>
    <row r="14" spans="1:9" ht="12.75">
      <c r="A14">
        <v>300</v>
      </c>
      <c r="B14">
        <v>1.7</v>
      </c>
      <c r="C14">
        <v>1.2</v>
      </c>
      <c r="D14">
        <v>0.5</v>
      </c>
      <c r="I14">
        <f t="shared" si="0"/>
        <v>0</v>
      </c>
    </row>
    <row r="15" spans="1:9" ht="12.75">
      <c r="A15">
        <v>350</v>
      </c>
      <c r="B15">
        <v>1.7</v>
      </c>
      <c r="C15">
        <v>1.2</v>
      </c>
      <c r="D15">
        <v>1</v>
      </c>
      <c r="I15">
        <f t="shared" si="0"/>
        <v>0</v>
      </c>
    </row>
    <row r="16" spans="1:9" ht="12.75">
      <c r="A16">
        <v>400</v>
      </c>
      <c r="B16">
        <v>1.9</v>
      </c>
      <c r="C16">
        <v>1.5</v>
      </c>
      <c r="D16">
        <v>1</v>
      </c>
      <c r="I16">
        <f t="shared" si="0"/>
        <v>0</v>
      </c>
    </row>
    <row r="17" spans="1:9" ht="12.75">
      <c r="A17">
        <v>450</v>
      </c>
      <c r="B17">
        <v>1.9</v>
      </c>
      <c r="C17">
        <v>1.5</v>
      </c>
      <c r="D17">
        <v>1</v>
      </c>
      <c r="I17">
        <f t="shared" si="0"/>
        <v>0</v>
      </c>
    </row>
    <row r="18" spans="1:9" ht="12.75">
      <c r="A18">
        <v>500</v>
      </c>
      <c r="B18">
        <v>1.9</v>
      </c>
      <c r="C18">
        <v>1.5</v>
      </c>
      <c r="D18">
        <v>1.5</v>
      </c>
      <c r="I18">
        <f t="shared" si="0"/>
        <v>0</v>
      </c>
    </row>
    <row r="19" spans="1:9" ht="12.75">
      <c r="A19">
        <v>600</v>
      </c>
      <c r="B19">
        <v>2.1</v>
      </c>
      <c r="C19">
        <v>1.8</v>
      </c>
      <c r="D19">
        <v>1.5</v>
      </c>
      <c r="I19">
        <f t="shared" si="0"/>
        <v>0</v>
      </c>
    </row>
    <row r="20" spans="1:9" ht="12.75">
      <c r="A20">
        <v>800</v>
      </c>
      <c r="B20">
        <v>2.3</v>
      </c>
      <c r="C20">
        <v>2.3</v>
      </c>
      <c r="D20">
        <v>2</v>
      </c>
      <c r="I20">
        <f t="shared" si="0"/>
        <v>0</v>
      </c>
    </row>
    <row r="21" spans="1:9" ht="12.75">
      <c r="A21">
        <v>900</v>
      </c>
      <c r="B21">
        <v>2.6</v>
      </c>
      <c r="C21">
        <v>2.6</v>
      </c>
      <c r="D21">
        <v>2</v>
      </c>
      <c r="I21">
        <f t="shared" si="0"/>
        <v>0</v>
      </c>
    </row>
    <row r="23" spans="6:10" ht="12.75">
      <c r="F23" s="850" t="s">
        <v>831</v>
      </c>
      <c r="G23" s="850"/>
      <c r="H23" s="850"/>
      <c r="I23" s="850">
        <f>SUM(I5:I21)</f>
        <v>0</v>
      </c>
      <c r="J23" s="850"/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8"/>
  <sheetViews>
    <sheetView zoomScale="90" zoomScaleNormal="90" workbookViewId="0" topLeftCell="A1">
      <pane ySplit="8" topLeftCell="BM9" activePane="bottomLeft" state="frozen"/>
      <selection pane="topLeft" activeCell="A1" sqref="A1"/>
      <selection pane="bottomLeft" activeCell="G12" sqref="G12"/>
    </sheetView>
  </sheetViews>
  <sheetFormatPr defaultColWidth="9.140625" defaultRowHeight="12.75"/>
  <cols>
    <col min="1" max="1" width="2.28125" style="0" customWidth="1"/>
    <col min="3" max="3" width="43.28125" style="0" customWidth="1"/>
    <col min="4" max="4" width="10.421875" style="0" customWidth="1"/>
    <col min="5" max="6" width="10.7109375" style="0" customWidth="1"/>
    <col min="7" max="7" width="15.00390625" style="0" customWidth="1"/>
  </cols>
  <sheetData>
    <row r="1" spans="2:9" ht="24.75" customHeight="1">
      <c r="B1" s="395" t="s">
        <v>77</v>
      </c>
      <c r="C1" s="641" t="str">
        <f>Summary!B1</f>
        <v> </v>
      </c>
      <c r="D1" s="468" t="s">
        <v>652</v>
      </c>
      <c r="E1" s="62"/>
      <c r="F1" s="706"/>
      <c r="G1" s="707" t="s">
        <v>2</v>
      </c>
      <c r="H1" s="62"/>
      <c r="I1" s="62"/>
    </row>
    <row r="2" spans="1:9" ht="12.75">
      <c r="A2" s="62"/>
      <c r="B2" s="468" t="s">
        <v>653</v>
      </c>
      <c r="C2" s="642" t="str">
        <f>Summary!B2</f>
        <v> </v>
      </c>
      <c r="D2" s="62"/>
      <c r="E2" s="62"/>
      <c r="F2" s="25" t="s">
        <v>4</v>
      </c>
      <c r="G2" s="421" t="str">
        <f>Summary!G2</f>
        <v> </v>
      </c>
      <c r="H2" s="62"/>
      <c r="I2" s="62"/>
    </row>
    <row r="3" spans="1:9" ht="12.75">
      <c r="A3" s="62"/>
      <c r="B3" s="468" t="s">
        <v>6</v>
      </c>
      <c r="C3" s="642">
        <f>Summary!E3</f>
        <v>0</v>
      </c>
      <c r="D3" s="62"/>
      <c r="E3" s="62"/>
      <c r="F3" s="395" t="s">
        <v>97</v>
      </c>
      <c r="G3" s="396">
        <f ca="1">TODAY()</f>
        <v>37300</v>
      </c>
      <c r="H3" s="62"/>
      <c r="I3" s="62"/>
    </row>
    <row r="4" spans="1:9" ht="12" customHeight="1">
      <c r="A4" s="62"/>
      <c r="B4" s="424"/>
      <c r="C4" s="424"/>
      <c r="D4" s="438" t="s">
        <v>364</v>
      </c>
      <c r="E4" s="438" t="s">
        <v>365</v>
      </c>
      <c r="F4" s="438" t="s">
        <v>654</v>
      </c>
      <c r="G4" s="438" t="s">
        <v>15</v>
      </c>
      <c r="H4" s="62"/>
      <c r="I4" s="62"/>
    </row>
    <row r="5" spans="1:9" ht="12" customHeight="1">
      <c r="A5" s="62"/>
      <c r="B5" s="437" t="s">
        <v>655</v>
      </c>
      <c r="C5" s="437" t="s">
        <v>13</v>
      </c>
      <c r="D5" s="437" t="s">
        <v>656</v>
      </c>
      <c r="E5" s="437" t="s">
        <v>656</v>
      </c>
      <c r="F5" s="437" t="s">
        <v>26</v>
      </c>
      <c r="G5" s="437" t="s">
        <v>452</v>
      </c>
      <c r="H5" s="62"/>
      <c r="I5" s="62"/>
    </row>
    <row r="6" spans="1:9" ht="12" customHeight="1">
      <c r="A6" s="62"/>
      <c r="B6" s="425" t="s">
        <v>657</v>
      </c>
      <c r="C6" s="434" t="s">
        <v>658</v>
      </c>
      <c r="D6" s="483"/>
      <c r="E6" s="483"/>
      <c r="F6" s="483"/>
      <c r="G6" s="479">
        <f>Preliminaries!E25+Summary!H25</f>
        <v>0</v>
      </c>
      <c r="H6" s="62"/>
      <c r="I6" s="62"/>
    </row>
    <row r="7" spans="1:9" ht="12" customHeight="1">
      <c r="A7" s="62"/>
      <c r="B7" s="455" t="s">
        <v>659</v>
      </c>
      <c r="C7" s="426" t="s">
        <v>660</v>
      </c>
      <c r="D7" s="444">
        <f>Summary!C30</f>
        <v>0</v>
      </c>
      <c r="E7" s="458">
        <f>Summary!C30</f>
        <v>0</v>
      </c>
      <c r="F7" s="443">
        <f>Summary!D30</f>
        <v>50</v>
      </c>
      <c r="G7" s="480">
        <f>Summary!F30</f>
        <v>0</v>
      </c>
      <c r="H7" s="62"/>
      <c r="I7" s="62"/>
    </row>
    <row r="8" spans="1:9" ht="12" customHeight="1">
      <c r="A8" s="62"/>
      <c r="B8" s="425"/>
      <c r="C8" s="426" t="s">
        <v>661</v>
      </c>
      <c r="D8" s="45"/>
      <c r="E8" s="45"/>
      <c r="F8" s="45"/>
      <c r="G8" s="724"/>
      <c r="H8" s="62"/>
      <c r="I8" s="62"/>
    </row>
    <row r="9" spans="1:9" ht="12" customHeight="1">
      <c r="A9" s="62"/>
      <c r="B9" s="456" t="s">
        <v>662</v>
      </c>
      <c r="C9" s="460" t="s">
        <v>663</v>
      </c>
      <c r="D9" s="430"/>
      <c r="E9" s="430"/>
      <c r="F9" s="431"/>
      <c r="G9" s="481">
        <f>'Ductwork_&amp;_Accessories'!J113+Plant_Air_System!J105+'Pipework_&amp;_Accessories'!J50+Plant_Fluid_System!J52</f>
        <v>0</v>
      </c>
      <c r="H9" s="62"/>
      <c r="I9" s="62"/>
    </row>
    <row r="10" spans="1:9" ht="12" customHeight="1">
      <c r="A10" s="62"/>
      <c r="B10" s="425" t="s">
        <v>664</v>
      </c>
      <c r="C10" s="435" t="s">
        <v>665</v>
      </c>
      <c r="D10" s="430"/>
      <c r="E10" s="430"/>
      <c r="F10" s="431"/>
      <c r="G10" s="482">
        <f>Plant_Air_System!F12</f>
        <v>0</v>
      </c>
      <c r="H10" s="62"/>
      <c r="I10" s="62"/>
    </row>
    <row r="11" spans="1:9" ht="12" customHeight="1">
      <c r="A11" s="62"/>
      <c r="B11" s="425" t="s">
        <v>666</v>
      </c>
      <c r="C11" s="436" t="s">
        <v>667</v>
      </c>
      <c r="D11" s="430"/>
      <c r="E11" s="430"/>
      <c r="F11" s="431"/>
      <c r="G11" s="480">
        <f>Plant_Air_System!F79</f>
        <v>0</v>
      </c>
      <c r="H11" s="62"/>
      <c r="I11" s="62"/>
    </row>
    <row r="12" spans="1:9" ht="12" customHeight="1">
      <c r="A12" s="62"/>
      <c r="B12" s="425" t="s">
        <v>668</v>
      </c>
      <c r="C12" s="432" t="s">
        <v>669</v>
      </c>
      <c r="D12" s="430"/>
      <c r="E12" s="430"/>
      <c r="F12" s="431"/>
      <c r="G12" s="463">
        <f>Plant_Air_System!F18</f>
        <v>0</v>
      </c>
      <c r="H12" s="62"/>
      <c r="I12" s="62"/>
    </row>
    <row r="13" spans="1:9" ht="12" customHeight="1">
      <c r="A13" s="62"/>
      <c r="B13" s="425" t="s">
        <v>670</v>
      </c>
      <c r="C13" s="432" t="s">
        <v>671</v>
      </c>
      <c r="D13" s="430"/>
      <c r="E13" s="430"/>
      <c r="F13" s="431"/>
      <c r="G13" s="459">
        <f>Plant_Fluid_System!F17+'Pipework_&amp;_Accessories'!F19</f>
        <v>0</v>
      </c>
      <c r="H13" s="62"/>
      <c r="I13" s="62"/>
    </row>
    <row r="14" spans="1:9" ht="12" customHeight="1">
      <c r="A14" s="62"/>
      <c r="B14" s="425" t="s">
        <v>672</v>
      </c>
      <c r="C14" s="432" t="s">
        <v>673</v>
      </c>
      <c r="D14" s="430"/>
      <c r="E14" s="430"/>
      <c r="F14" s="431"/>
      <c r="G14" s="459">
        <f>Plant_Fluid_System!F29+Plant_Fluid_System!F34</f>
        <v>0</v>
      </c>
      <c r="H14" s="62"/>
      <c r="I14" s="62"/>
    </row>
    <row r="15" spans="1:9" ht="12" customHeight="1">
      <c r="A15" s="62"/>
      <c r="B15" s="425" t="s">
        <v>674</v>
      </c>
      <c r="C15" s="432" t="s">
        <v>675</v>
      </c>
      <c r="D15" s="430"/>
      <c r="E15" s="430"/>
      <c r="F15" s="431"/>
      <c r="G15" s="459">
        <f>Plant_Fluid_System!F5</f>
        <v>0</v>
      </c>
      <c r="H15" s="62"/>
      <c r="I15" s="62"/>
    </row>
    <row r="16" spans="1:9" ht="12" customHeight="1">
      <c r="A16" s="62"/>
      <c r="B16" s="425" t="s">
        <v>676</v>
      </c>
      <c r="C16" s="432" t="s">
        <v>677</v>
      </c>
      <c r="D16" s="430"/>
      <c r="E16" s="430"/>
      <c r="F16" s="431"/>
      <c r="G16" s="459">
        <f>Subcontractors!F63</f>
        <v>0</v>
      </c>
      <c r="H16" s="62"/>
      <c r="I16" s="62"/>
    </row>
    <row r="17" spans="1:9" ht="12" customHeight="1">
      <c r="A17" s="62"/>
      <c r="B17" s="425" t="s">
        <v>678</v>
      </c>
      <c r="C17" s="432" t="s">
        <v>679</v>
      </c>
      <c r="D17" s="430"/>
      <c r="E17" s="430"/>
      <c r="F17" s="431"/>
      <c r="G17" s="464"/>
      <c r="H17" s="62"/>
      <c r="I17" s="62"/>
    </row>
    <row r="18" spans="1:9" ht="12" customHeight="1">
      <c r="A18" s="62"/>
      <c r="B18" s="425" t="s">
        <v>680</v>
      </c>
      <c r="C18" s="432" t="s">
        <v>681</v>
      </c>
      <c r="D18" s="430"/>
      <c r="E18" s="430"/>
      <c r="F18" s="431"/>
      <c r="G18" s="463">
        <f>'Ductwork_&amp;_Accessories'!F24</f>
        <v>0</v>
      </c>
      <c r="H18" s="62"/>
      <c r="I18" s="62"/>
    </row>
    <row r="19" spans="1:9" ht="12" customHeight="1">
      <c r="A19" s="62"/>
      <c r="B19" s="425" t="s">
        <v>682</v>
      </c>
      <c r="C19" s="432" t="s">
        <v>683</v>
      </c>
      <c r="D19" s="430"/>
      <c r="E19" s="430"/>
      <c r="F19" s="431"/>
      <c r="G19" s="463">
        <f>'Ductwork_&amp;_Accessories'!F19</f>
        <v>0</v>
      </c>
      <c r="H19" s="62"/>
      <c r="I19" s="62"/>
    </row>
    <row r="20" spans="1:9" ht="12" customHeight="1">
      <c r="A20" s="62"/>
      <c r="B20" s="425" t="s">
        <v>684</v>
      </c>
      <c r="C20" s="432" t="s">
        <v>685</v>
      </c>
      <c r="D20" s="430"/>
      <c r="E20" s="430"/>
      <c r="F20" s="431"/>
      <c r="G20" s="463">
        <f>Plant_Air_System!F5</f>
        <v>0</v>
      </c>
      <c r="H20" s="62"/>
      <c r="I20" s="62"/>
    </row>
    <row r="21" spans="1:9" ht="12" customHeight="1">
      <c r="A21" s="62"/>
      <c r="B21" s="425" t="s">
        <v>686</v>
      </c>
      <c r="C21" s="432" t="s">
        <v>687</v>
      </c>
      <c r="D21" s="430"/>
      <c r="E21" s="430"/>
      <c r="F21" s="431"/>
      <c r="G21" s="459">
        <f>Subcontractors!F68+Plant_Air_System!F62+Plant_Air_System!F68</f>
        <v>0</v>
      </c>
      <c r="H21" s="62"/>
      <c r="I21" s="62"/>
    </row>
    <row r="22" spans="1:9" ht="12" customHeight="1">
      <c r="A22" s="62"/>
      <c r="B22" s="425" t="s">
        <v>688</v>
      </c>
      <c r="C22" s="432" t="s">
        <v>689</v>
      </c>
      <c r="D22" s="430"/>
      <c r="E22" s="430"/>
      <c r="F22" s="431"/>
      <c r="G22" s="463">
        <f>'Ductwork_&amp;_Accessories'!F30</f>
        <v>0</v>
      </c>
      <c r="H22" s="62"/>
      <c r="I22" s="62"/>
    </row>
    <row r="23" spans="1:9" ht="12" customHeight="1">
      <c r="A23" s="62"/>
      <c r="B23" s="425" t="s">
        <v>690</v>
      </c>
      <c r="C23" s="436" t="s">
        <v>691</v>
      </c>
      <c r="D23" s="430"/>
      <c r="E23" s="430"/>
      <c r="F23" s="431"/>
      <c r="G23" s="463">
        <f>'Ductwork_&amp;_Accessories'!F54+'Pipework_&amp;_Accessories'!F24</f>
        <v>0</v>
      </c>
      <c r="H23" s="62"/>
      <c r="I23" s="62"/>
    </row>
    <row r="24" spans="1:9" ht="12" customHeight="1">
      <c r="A24" s="62"/>
      <c r="B24" s="425" t="s">
        <v>692</v>
      </c>
      <c r="C24" s="432" t="s">
        <v>693</v>
      </c>
      <c r="D24" s="430"/>
      <c r="E24" s="430"/>
      <c r="F24" s="431"/>
      <c r="G24" s="463">
        <f>Plant_Air_System!F49</f>
        <v>0</v>
      </c>
      <c r="H24" s="62"/>
      <c r="I24" s="62"/>
    </row>
    <row r="25" spans="1:9" ht="12" customHeight="1">
      <c r="A25" s="62"/>
      <c r="B25" s="425" t="s">
        <v>694</v>
      </c>
      <c r="C25" s="432" t="s">
        <v>695</v>
      </c>
      <c r="D25" s="430"/>
      <c r="E25" s="430"/>
      <c r="F25" s="431"/>
      <c r="G25" s="463">
        <f>'Ductwork_&amp;_Accessories'!F58</f>
        <v>0</v>
      </c>
      <c r="H25" s="62"/>
      <c r="I25" s="62"/>
    </row>
    <row r="26" spans="1:9" ht="12" customHeight="1">
      <c r="A26" s="62"/>
      <c r="B26" s="425" t="s">
        <v>696</v>
      </c>
      <c r="C26" s="432" t="s">
        <v>697</v>
      </c>
      <c r="D26" s="430"/>
      <c r="E26" s="430"/>
      <c r="F26" s="431"/>
      <c r="G26" s="463">
        <f>'Ductwork_&amp;_Accessories'!F49</f>
        <v>0</v>
      </c>
      <c r="H26" s="62"/>
      <c r="I26" s="62"/>
    </row>
    <row r="27" spans="1:9" ht="12" customHeight="1">
      <c r="A27" s="62"/>
      <c r="B27" s="425" t="s">
        <v>698</v>
      </c>
      <c r="C27" s="432" t="s">
        <v>699</v>
      </c>
      <c r="D27" s="430"/>
      <c r="E27" s="430"/>
      <c r="F27" s="431"/>
      <c r="G27" s="463">
        <f>'Ductwork_&amp;_Accessories'!F42+'Pipework_&amp;_Accessories'!F31</f>
        <v>0</v>
      </c>
      <c r="H27" s="62"/>
      <c r="I27" s="62"/>
    </row>
    <row r="28" spans="1:9" ht="12" customHeight="1">
      <c r="A28" s="62"/>
      <c r="B28" s="425" t="s">
        <v>700</v>
      </c>
      <c r="C28" s="432" t="s">
        <v>701</v>
      </c>
      <c r="D28" s="430"/>
      <c r="E28" s="430"/>
      <c r="F28" s="431"/>
      <c r="G28" s="459">
        <f>Subcontractors!F47</f>
        <v>0</v>
      </c>
      <c r="H28" s="62"/>
      <c r="I28" s="62"/>
    </row>
    <row r="29" spans="1:9" ht="12" customHeight="1">
      <c r="A29" s="62"/>
      <c r="B29" s="425" t="s">
        <v>702</v>
      </c>
      <c r="C29" s="432" t="s">
        <v>703</v>
      </c>
      <c r="D29" s="430"/>
      <c r="E29" s="430"/>
      <c r="F29" s="431"/>
      <c r="G29" s="459">
        <f>Plant_Fluid_System!F23</f>
        <v>0</v>
      </c>
      <c r="H29" s="62"/>
      <c r="I29" s="62"/>
    </row>
    <row r="30" spans="1:9" ht="12" customHeight="1">
      <c r="A30" s="62"/>
      <c r="B30" s="425" t="s">
        <v>704</v>
      </c>
      <c r="C30" s="432" t="s">
        <v>705</v>
      </c>
      <c r="D30" s="430"/>
      <c r="E30" s="430"/>
      <c r="F30" s="431"/>
      <c r="G30" s="463">
        <f>'Ductwork_&amp;_Accessories'!F36</f>
        <v>0</v>
      </c>
      <c r="H30" s="62"/>
      <c r="I30" s="62"/>
    </row>
    <row r="31" spans="1:9" ht="12" customHeight="1">
      <c r="A31" s="62"/>
      <c r="B31" s="425" t="s">
        <v>706</v>
      </c>
      <c r="C31" s="432" t="s">
        <v>707</v>
      </c>
      <c r="D31" s="430"/>
      <c r="E31" s="430"/>
      <c r="F31" s="431"/>
      <c r="G31" s="459">
        <f>Plant_Fluid_System!F11</f>
        <v>0</v>
      </c>
      <c r="H31" s="62"/>
      <c r="I31" s="62"/>
    </row>
    <row r="32" spans="1:9" ht="12" customHeight="1">
      <c r="A32" s="62"/>
      <c r="B32" s="425" t="s">
        <v>708</v>
      </c>
      <c r="C32" s="432" t="s">
        <v>709</v>
      </c>
      <c r="D32" s="430"/>
      <c r="E32" s="430"/>
      <c r="F32" s="431"/>
      <c r="G32" s="459">
        <f>Plant_Air_System!F24</f>
        <v>0</v>
      </c>
      <c r="H32" s="62"/>
      <c r="I32" s="62"/>
    </row>
    <row r="33" spans="1:9" ht="12" customHeight="1">
      <c r="A33" s="62"/>
      <c r="B33" s="455" t="s">
        <v>710</v>
      </c>
      <c r="C33" s="432" t="s">
        <v>711</v>
      </c>
      <c r="D33" s="430"/>
      <c r="E33" s="430"/>
      <c r="F33" s="431"/>
      <c r="G33" s="463">
        <f>Plant_Air_System!F56</f>
        <v>0</v>
      </c>
      <c r="H33" s="62"/>
      <c r="I33" s="62"/>
    </row>
    <row r="34" spans="1:9" ht="12" customHeight="1">
      <c r="A34" s="62"/>
      <c r="B34" s="425" t="s">
        <v>712</v>
      </c>
      <c r="C34" s="432" t="s">
        <v>713</v>
      </c>
      <c r="D34" s="430"/>
      <c r="E34" s="430"/>
      <c r="F34" s="431"/>
      <c r="G34" s="463">
        <f>Plant_Air_System!F30+Plant_Air_System!F37</f>
        <v>0</v>
      </c>
      <c r="H34" s="62"/>
      <c r="I34" s="62"/>
    </row>
    <row r="35" spans="1:9" ht="12" customHeight="1">
      <c r="A35" s="62"/>
      <c r="B35" s="425" t="s">
        <v>714</v>
      </c>
      <c r="C35" s="432" t="s">
        <v>715</v>
      </c>
      <c r="D35" s="430"/>
      <c r="E35" s="430"/>
      <c r="F35" s="431"/>
      <c r="G35" s="463">
        <f>Plant_Air_System!F85+Plant_Air_System!F91</f>
        <v>0</v>
      </c>
      <c r="H35" s="62"/>
      <c r="I35" s="62"/>
    </row>
    <row r="36" spans="1:9" ht="12" customHeight="1">
      <c r="A36" s="62"/>
      <c r="B36" s="425" t="s">
        <v>716</v>
      </c>
      <c r="C36" s="432" t="s">
        <v>717</v>
      </c>
      <c r="D36" s="430"/>
      <c r="E36" s="430"/>
      <c r="F36" s="431"/>
      <c r="G36" s="463">
        <f>Plant_Air_System!F43</f>
        <v>0</v>
      </c>
      <c r="H36" s="62"/>
      <c r="I36" s="62"/>
    </row>
    <row r="37" spans="1:9" ht="12" customHeight="1">
      <c r="A37" s="62"/>
      <c r="B37" s="425" t="s">
        <v>718</v>
      </c>
      <c r="C37" s="432" t="s">
        <v>719</v>
      </c>
      <c r="D37" s="430"/>
      <c r="E37" s="430"/>
      <c r="F37" s="431"/>
      <c r="G37" s="463">
        <f>Plant_Air_System!F73</f>
        <v>0</v>
      </c>
      <c r="H37" s="62"/>
      <c r="I37" s="62"/>
    </row>
    <row r="38" spans="1:9" ht="12" customHeight="1">
      <c r="A38" s="62"/>
      <c r="B38" s="425" t="s">
        <v>720</v>
      </c>
      <c r="C38" s="432" t="s">
        <v>721</v>
      </c>
      <c r="D38" s="430"/>
      <c r="E38" s="430"/>
      <c r="F38" s="431"/>
      <c r="G38" s="463">
        <f>'Ductwork_&amp;_Accessories'!F13+'Ductwork_&amp;_Accessories'!F16</f>
        <v>0</v>
      </c>
      <c r="H38" s="62"/>
      <c r="I38" s="62"/>
    </row>
    <row r="39" spans="1:9" ht="12" customHeight="1">
      <c r="A39" s="62"/>
      <c r="B39" s="425" t="s">
        <v>722</v>
      </c>
      <c r="C39" s="434" t="s">
        <v>723</v>
      </c>
      <c r="D39" s="430"/>
      <c r="E39" s="430"/>
      <c r="F39" s="431"/>
      <c r="G39" s="463">
        <f>SUM(Preliminaries!E26:E53)</f>
        <v>0</v>
      </c>
      <c r="H39" s="62"/>
      <c r="I39" s="62"/>
    </row>
    <row r="40" spans="1:9" ht="12" customHeight="1">
      <c r="A40" s="62"/>
      <c r="B40" s="425" t="s">
        <v>724</v>
      </c>
      <c r="C40" s="432" t="s">
        <v>725</v>
      </c>
      <c r="D40" s="430"/>
      <c r="E40" s="430"/>
      <c r="F40" s="431"/>
      <c r="G40" s="463">
        <f>Summary!F47+Preliminaries!E24</f>
        <v>0</v>
      </c>
      <c r="H40" s="62"/>
      <c r="I40" s="62"/>
    </row>
    <row r="41" spans="1:9" ht="12" customHeight="1">
      <c r="A41" s="62"/>
      <c r="B41" s="455" t="s">
        <v>726</v>
      </c>
      <c r="C41" s="633" t="s">
        <v>727</v>
      </c>
      <c r="D41" s="430"/>
      <c r="E41" s="430"/>
      <c r="F41" s="431"/>
      <c r="G41" s="463">
        <f>Preliminaries!E54</f>
        <v>0</v>
      </c>
      <c r="H41" s="62"/>
      <c r="I41" s="62"/>
    </row>
    <row r="42" spans="1:9" ht="12" customHeight="1">
      <c r="A42" s="62"/>
      <c r="B42" s="425" t="s">
        <v>728</v>
      </c>
      <c r="C42" s="434" t="s">
        <v>729</v>
      </c>
      <c r="D42" s="430"/>
      <c r="E42" s="430"/>
      <c r="F42" s="431"/>
      <c r="G42" s="463">
        <f>SUM(Preliminaries!E11:E17)</f>
        <v>0</v>
      </c>
      <c r="H42" s="62"/>
      <c r="I42" s="62"/>
    </row>
    <row r="43" spans="1:9" ht="12" customHeight="1">
      <c r="A43" s="62"/>
      <c r="B43" s="425" t="s">
        <v>730</v>
      </c>
      <c r="C43" s="434" t="s">
        <v>731</v>
      </c>
      <c r="D43" s="430"/>
      <c r="E43" s="430"/>
      <c r="F43" s="431"/>
      <c r="G43" s="464"/>
      <c r="H43" s="62"/>
      <c r="I43" s="62"/>
    </row>
    <row r="44" spans="1:9" ht="12" customHeight="1">
      <c r="A44" s="62"/>
      <c r="B44" s="425" t="s">
        <v>732</v>
      </c>
      <c r="C44" s="432" t="s">
        <v>733</v>
      </c>
      <c r="D44" s="430"/>
      <c r="E44" s="430"/>
      <c r="F44" s="431"/>
      <c r="G44" s="463">
        <f>Preliminaries!G22+Summary!F26+Summary!F28+Summary!F29+Summary!F35+Summary!F40+Summary!F41</f>
        <v>0</v>
      </c>
      <c r="H44" s="62"/>
      <c r="I44" s="62"/>
    </row>
    <row r="45" spans="1:9" ht="12" customHeight="1">
      <c r="A45" s="62"/>
      <c r="B45" s="425" t="s">
        <v>734</v>
      </c>
      <c r="C45" s="432" t="s">
        <v>735</v>
      </c>
      <c r="D45" s="430"/>
      <c r="E45" s="430"/>
      <c r="F45" s="431"/>
      <c r="G45" s="463">
        <f>Summary!F42</f>
        <v>0</v>
      </c>
      <c r="H45" s="62"/>
      <c r="I45" s="62"/>
    </row>
    <row r="46" spans="1:9" ht="12" customHeight="1">
      <c r="A46" s="62"/>
      <c r="B46" s="425" t="s">
        <v>736</v>
      </c>
      <c r="C46" s="432" t="s">
        <v>737</v>
      </c>
      <c r="D46" s="430"/>
      <c r="E46" s="430"/>
      <c r="F46" s="431"/>
      <c r="G46" s="463">
        <f>SUM(Preliminaries!E5:E8)</f>
        <v>0</v>
      </c>
      <c r="H46" s="62"/>
      <c r="I46" s="62"/>
    </row>
    <row r="47" spans="1:9" ht="12" customHeight="1">
      <c r="A47" s="62"/>
      <c r="B47" s="425" t="s">
        <v>738</v>
      </c>
      <c r="C47" s="432" t="s">
        <v>739</v>
      </c>
      <c r="D47" s="430"/>
      <c r="E47" s="430"/>
      <c r="F47" s="431"/>
      <c r="G47" s="463">
        <f>Preliminaries!E10</f>
        <v>0</v>
      </c>
      <c r="H47" s="62"/>
      <c r="I47" s="62"/>
    </row>
    <row r="48" spans="1:9" ht="12" customHeight="1">
      <c r="A48" s="62"/>
      <c r="B48" s="425" t="s">
        <v>740</v>
      </c>
      <c r="C48" s="428" t="s">
        <v>741</v>
      </c>
      <c r="D48" s="464"/>
      <c r="E48" s="464"/>
      <c r="F48" s="464"/>
      <c r="G48" s="464"/>
      <c r="H48" s="62"/>
      <c r="I48" s="62"/>
    </row>
    <row r="49" spans="1:9" ht="12" customHeight="1">
      <c r="A49" s="62"/>
      <c r="B49" s="425" t="s">
        <v>742</v>
      </c>
      <c r="C49" s="427" t="s">
        <v>743</v>
      </c>
      <c r="D49" s="464"/>
      <c r="E49" s="464"/>
      <c r="F49" s="464"/>
      <c r="G49" s="463">
        <f>Summary!F34</f>
        <v>0</v>
      </c>
      <c r="H49" s="62"/>
      <c r="I49" s="62"/>
    </row>
    <row r="50" spans="1:9" ht="12" customHeight="1">
      <c r="A50" s="62"/>
      <c r="B50" s="455" t="s">
        <v>744</v>
      </c>
      <c r="C50" s="723" t="s">
        <v>745</v>
      </c>
      <c r="D50" s="464"/>
      <c r="E50" s="464"/>
      <c r="F50" s="464"/>
      <c r="G50" s="463">
        <f>'Ductwork_&amp;_Accessories'!F5+'Ductwork_&amp;_Accessories'!F8</f>
        <v>0</v>
      </c>
      <c r="H50" s="62"/>
      <c r="I50" s="62"/>
    </row>
    <row r="51" spans="1:9" ht="12" customHeight="1">
      <c r="A51" s="62"/>
      <c r="B51" s="425" t="s">
        <v>746</v>
      </c>
      <c r="C51" s="465" t="s">
        <v>747</v>
      </c>
      <c r="D51" s="464"/>
      <c r="E51" s="464"/>
      <c r="F51" s="464" t="s">
        <v>1</v>
      </c>
      <c r="G51" s="463">
        <f>'Pipework_&amp;_Accessories'!F5+'Pipework_&amp;_Accessories'!F10</f>
        <v>0</v>
      </c>
      <c r="H51" s="62"/>
      <c r="I51" s="62"/>
    </row>
    <row r="52" spans="1:9" ht="12" customHeight="1">
      <c r="A52" s="62"/>
      <c r="B52" s="425" t="s">
        <v>748</v>
      </c>
      <c r="C52" s="466" t="s">
        <v>749</v>
      </c>
      <c r="D52" s="430"/>
      <c r="E52" s="430"/>
      <c r="F52" s="431"/>
      <c r="G52" s="467"/>
      <c r="H52" s="62"/>
      <c r="I52" s="62"/>
    </row>
    <row r="53" spans="1:9" ht="12" customHeight="1">
      <c r="A53" s="62"/>
      <c r="B53" s="425" t="s">
        <v>750</v>
      </c>
      <c r="C53" s="45" t="s">
        <v>751</v>
      </c>
      <c r="D53" s="45"/>
      <c r="E53" s="45"/>
      <c r="F53" s="45"/>
      <c r="G53" s="459">
        <f>Subcontractors!F13</f>
        <v>0</v>
      </c>
      <c r="H53" s="62"/>
      <c r="I53" s="62"/>
    </row>
    <row r="54" spans="1:9" ht="12" customHeight="1">
      <c r="A54" s="62"/>
      <c r="B54" s="425" t="s">
        <v>752</v>
      </c>
      <c r="C54" s="432" t="s">
        <v>753</v>
      </c>
      <c r="D54" s="430"/>
      <c r="E54" s="430"/>
      <c r="F54" s="431"/>
      <c r="G54" s="459">
        <f>Summary!F20</f>
        <v>0</v>
      </c>
      <c r="H54" s="62"/>
      <c r="I54" s="62"/>
    </row>
    <row r="55" spans="1:9" ht="12" customHeight="1">
      <c r="A55" s="62"/>
      <c r="B55" s="425"/>
      <c r="C55" s="432"/>
      <c r="D55" s="430"/>
      <c r="E55" s="430"/>
      <c r="F55" s="431"/>
      <c r="G55" s="459"/>
      <c r="H55" s="62"/>
      <c r="I55" s="62"/>
    </row>
    <row r="56" spans="1:9" ht="12" customHeight="1">
      <c r="A56" s="62"/>
      <c r="B56" s="425" t="s">
        <v>754</v>
      </c>
      <c r="C56" s="432" t="s">
        <v>755</v>
      </c>
      <c r="D56" s="430"/>
      <c r="E56" s="430"/>
      <c r="F56" s="431"/>
      <c r="G56" s="459">
        <f>Subcontractors!F5+Preliminaries!E9</f>
        <v>0</v>
      </c>
      <c r="H56" s="62"/>
      <c r="I56" s="62"/>
    </row>
    <row r="57" spans="1:9" ht="12" customHeight="1">
      <c r="A57" s="62"/>
      <c r="B57" s="425" t="s">
        <v>756</v>
      </c>
      <c r="C57" s="432" t="s">
        <v>757</v>
      </c>
      <c r="D57" s="430"/>
      <c r="E57" s="430"/>
      <c r="F57" s="431"/>
      <c r="G57" s="463">
        <f>'Ductwork_&amp;_Accessories'!F29+Subcontractors!F52</f>
        <v>0</v>
      </c>
      <c r="H57" s="62"/>
      <c r="I57" s="62"/>
    </row>
    <row r="58" spans="1:9" ht="12" customHeight="1">
      <c r="A58" s="62"/>
      <c r="B58" s="425" t="s">
        <v>758</v>
      </c>
      <c r="C58" s="432" t="s">
        <v>759</v>
      </c>
      <c r="D58" s="430"/>
      <c r="E58" s="430"/>
      <c r="F58" s="431"/>
      <c r="G58" s="459">
        <f>Subcontractors!F22+Subcontractors!F26</f>
        <v>0</v>
      </c>
      <c r="H58" s="62"/>
      <c r="I58" s="62"/>
    </row>
    <row r="59" spans="1:9" ht="12" customHeight="1">
      <c r="A59" s="62"/>
      <c r="B59" s="425" t="s">
        <v>760</v>
      </c>
      <c r="C59" s="432" t="s">
        <v>761</v>
      </c>
      <c r="D59" s="430"/>
      <c r="E59" s="430"/>
      <c r="F59" s="431"/>
      <c r="G59" s="459">
        <f>Summary!F30</f>
        <v>0</v>
      </c>
      <c r="H59" s="62"/>
      <c r="I59" s="62"/>
    </row>
    <row r="60" spans="1:9" ht="12" customHeight="1">
      <c r="A60" s="62"/>
      <c r="B60" s="425" t="s">
        <v>762</v>
      </c>
      <c r="C60" s="436" t="s">
        <v>763</v>
      </c>
      <c r="D60" s="430"/>
      <c r="E60" s="430"/>
      <c r="F60" s="431"/>
      <c r="G60" s="459">
        <f>Summary!F19+Subcontractors!F73</f>
        <v>0</v>
      </c>
      <c r="H60" s="62"/>
      <c r="I60" s="62"/>
    </row>
    <row r="61" spans="1:9" ht="12" customHeight="1">
      <c r="A61" s="62"/>
      <c r="B61" s="425" t="s">
        <v>764</v>
      </c>
      <c r="C61" s="436" t="s">
        <v>765</v>
      </c>
      <c r="D61" s="430"/>
      <c r="E61" s="430"/>
      <c r="F61" s="431"/>
      <c r="G61" s="459">
        <f>Summary!F18+Subcontractors!F78</f>
        <v>0</v>
      </c>
      <c r="H61" s="62"/>
      <c r="I61" s="62"/>
    </row>
    <row r="62" spans="1:9" ht="12" customHeight="1">
      <c r="A62" s="62"/>
      <c r="B62" s="425" t="s">
        <v>766</v>
      </c>
      <c r="C62" s="432" t="s">
        <v>767</v>
      </c>
      <c r="D62" s="430"/>
      <c r="E62" s="430"/>
      <c r="F62" s="431"/>
      <c r="G62" s="459">
        <f>Subcontractors!F40</f>
        <v>0</v>
      </c>
      <c r="H62" s="62"/>
      <c r="I62" s="62"/>
    </row>
    <row r="63" spans="1:9" ht="12" customHeight="1">
      <c r="A63" s="62"/>
      <c r="B63" s="425" t="s">
        <v>768</v>
      </c>
      <c r="C63" s="436" t="s">
        <v>769</v>
      </c>
      <c r="D63" s="430"/>
      <c r="E63" s="430"/>
      <c r="F63" s="431"/>
      <c r="G63" s="459">
        <f>Subcontractors!F84</f>
        <v>0</v>
      </c>
      <c r="H63" s="62"/>
      <c r="I63" s="62"/>
    </row>
    <row r="64" spans="1:9" ht="12" customHeight="1">
      <c r="A64" s="62"/>
      <c r="B64" s="425" t="s">
        <v>770</v>
      </c>
      <c r="C64" s="637" t="s">
        <v>771</v>
      </c>
      <c r="D64" s="430"/>
      <c r="E64" s="430"/>
      <c r="F64" s="431"/>
      <c r="G64" s="459">
        <f>Subcontractors!F33</f>
        <v>0</v>
      </c>
      <c r="H64" s="62"/>
      <c r="I64" s="62"/>
    </row>
    <row r="65" spans="1:9" ht="12" customHeight="1">
      <c r="A65" s="62"/>
      <c r="B65" s="425" t="s">
        <v>772</v>
      </c>
      <c r="C65" s="633" t="s">
        <v>773</v>
      </c>
      <c r="D65" s="430"/>
      <c r="E65" s="430"/>
      <c r="F65" s="431"/>
      <c r="G65" s="467"/>
      <c r="H65" s="62"/>
      <c r="I65" s="62"/>
    </row>
    <row r="66" spans="1:9" ht="12" customHeight="1">
      <c r="A66" s="62"/>
      <c r="B66" s="425" t="s">
        <v>774</v>
      </c>
      <c r="C66" s="636" t="s">
        <v>775</v>
      </c>
      <c r="D66" s="430"/>
      <c r="E66" s="430"/>
      <c r="F66" s="431"/>
      <c r="G66" s="459">
        <f>Subcontractors!F90+Subcontractors!F95+Subcontractors!F101</f>
        <v>0</v>
      </c>
      <c r="H66" s="62"/>
      <c r="I66" s="62"/>
    </row>
    <row r="67" spans="1:9" ht="12" customHeight="1">
      <c r="A67" s="62"/>
      <c r="B67" s="425" t="s">
        <v>776</v>
      </c>
      <c r="C67" s="436" t="s">
        <v>777</v>
      </c>
      <c r="D67" s="430"/>
      <c r="E67" s="430"/>
      <c r="F67" s="431"/>
      <c r="G67" s="459">
        <f>Preliminaries!E23</f>
        <v>0</v>
      </c>
      <c r="H67" s="62"/>
      <c r="I67" s="62"/>
    </row>
    <row r="68" spans="1:9" ht="12" customHeight="1">
      <c r="A68" s="62"/>
      <c r="B68" s="425" t="s">
        <v>778</v>
      </c>
      <c r="C68" s="429" t="s">
        <v>779</v>
      </c>
      <c r="D68" s="430"/>
      <c r="E68" s="430"/>
      <c r="F68" s="430"/>
      <c r="G68" s="463">
        <f>Preliminaries!E18+Preliminaries!E19</f>
        <v>0</v>
      </c>
      <c r="H68" s="62"/>
      <c r="I68" s="62"/>
    </row>
    <row r="69" spans="1:9" ht="12" customHeight="1">
      <c r="A69" s="62"/>
      <c r="B69" s="425" t="s">
        <v>780</v>
      </c>
      <c r="C69" s="429" t="s">
        <v>781</v>
      </c>
      <c r="D69" s="430"/>
      <c r="E69" s="430"/>
      <c r="F69" s="430"/>
      <c r="G69" s="463">
        <f>Summary!F32</f>
        <v>0</v>
      </c>
      <c r="H69" s="62"/>
      <c r="I69" s="62"/>
    </row>
    <row r="70" spans="1:9" ht="12" customHeight="1">
      <c r="A70" s="62"/>
      <c r="B70" s="425" t="s">
        <v>782</v>
      </c>
      <c r="C70" s="433" t="s">
        <v>783</v>
      </c>
      <c r="D70" s="430"/>
      <c r="E70" s="430"/>
      <c r="F70" s="430"/>
      <c r="G70" s="463">
        <f>Summary!F31</f>
        <v>0</v>
      </c>
      <c r="H70" s="62"/>
      <c r="I70" s="62"/>
    </row>
    <row r="71" spans="1:9" ht="12" customHeight="1">
      <c r="A71" s="62"/>
      <c r="B71" s="425" t="s">
        <v>784</v>
      </c>
      <c r="C71" s="433" t="s">
        <v>785</v>
      </c>
      <c r="D71" s="430"/>
      <c r="E71" s="430"/>
      <c r="F71" s="430"/>
      <c r="G71" s="463">
        <f>Summary!F38</f>
        <v>0</v>
      </c>
      <c r="H71" s="62"/>
      <c r="I71" s="62"/>
    </row>
    <row r="72" spans="1:9" ht="12" customHeight="1">
      <c r="A72" s="62"/>
      <c r="B72" s="425" t="s">
        <v>786</v>
      </c>
      <c r="C72" s="466" t="s">
        <v>787</v>
      </c>
      <c r="D72" s="430"/>
      <c r="E72" s="430"/>
      <c r="F72" s="430"/>
      <c r="G72" s="463">
        <f>Summary!F37+Summary!F39</f>
        <v>0</v>
      </c>
      <c r="H72" s="62"/>
      <c r="I72" s="62"/>
    </row>
    <row r="73" spans="1:9" ht="12" customHeight="1" thickBot="1">
      <c r="A73" s="62"/>
      <c r="B73" s="425" t="s">
        <v>788</v>
      </c>
      <c r="C73" s="429" t="s">
        <v>789</v>
      </c>
      <c r="D73" s="430"/>
      <c r="E73" s="430"/>
      <c r="F73" s="430"/>
      <c r="G73" s="463">
        <f>Summary!F44+Summary!F45</f>
        <v>0</v>
      </c>
      <c r="H73" s="62"/>
      <c r="I73" s="62"/>
    </row>
    <row r="74" spans="1:9" ht="15" customHeight="1" thickBot="1">
      <c r="A74" s="62"/>
      <c r="B74" s="423"/>
      <c r="C74" s="62"/>
      <c r="D74" s="441"/>
      <c r="E74" s="439" t="s">
        <v>790</v>
      </c>
      <c r="F74" s="440"/>
      <c r="G74" s="442">
        <f>SUM(G6:G73)</f>
        <v>0</v>
      </c>
      <c r="H74" s="62"/>
      <c r="I74" s="62"/>
    </row>
    <row r="75" spans="1:9" ht="12.75">
      <c r="A75" s="62"/>
      <c r="B75" s="423"/>
      <c r="C75" s="62"/>
      <c r="D75" s="62"/>
      <c r="E75" s="62"/>
      <c r="F75" s="62"/>
      <c r="G75" s="62"/>
      <c r="H75" s="62"/>
      <c r="I75" s="62"/>
    </row>
    <row r="76" spans="1:9" ht="12.75">
      <c r="A76" s="62"/>
      <c r="B76" s="423"/>
      <c r="C76" s="62"/>
      <c r="D76" s="62"/>
      <c r="E76" s="62"/>
      <c r="F76" s="62"/>
      <c r="G76" s="62"/>
      <c r="H76" s="62"/>
      <c r="I76" s="62"/>
    </row>
    <row r="77" spans="1:9" ht="12.75">
      <c r="A77" s="62"/>
      <c r="B77" s="423"/>
      <c r="C77" s="62"/>
      <c r="D77" s="62"/>
      <c r="E77" s="62"/>
      <c r="F77" s="62"/>
      <c r="G77" s="62"/>
      <c r="H77" s="62"/>
      <c r="I77" s="62"/>
    </row>
    <row r="78" spans="1:9" ht="12.75">
      <c r="A78" s="62"/>
      <c r="B78" s="423"/>
      <c r="C78" s="62"/>
      <c r="D78" s="62"/>
      <c r="E78" s="62"/>
      <c r="F78" s="62"/>
      <c r="G78" s="62"/>
      <c r="H78" s="62"/>
      <c r="I78" s="62"/>
    </row>
    <row r="79" spans="1:9" ht="12.75">
      <c r="A79" s="62"/>
      <c r="B79" s="423"/>
      <c r="C79" s="62"/>
      <c r="D79" s="62"/>
      <c r="E79" s="62"/>
      <c r="F79" s="62"/>
      <c r="G79" s="62"/>
      <c r="H79" s="62"/>
      <c r="I79" s="62"/>
    </row>
    <row r="80" spans="1:9" ht="12.75">
      <c r="A80" s="62"/>
      <c r="B80" s="423"/>
      <c r="C80" s="62"/>
      <c r="D80" s="62"/>
      <c r="E80" s="62"/>
      <c r="F80" s="62"/>
      <c r="G80" s="62"/>
      <c r="H80" s="62"/>
      <c r="I80" s="62"/>
    </row>
    <row r="81" spans="1:9" ht="12.75">
      <c r="A81" s="62"/>
      <c r="B81" s="423"/>
      <c r="C81" s="62"/>
      <c r="D81" s="62"/>
      <c r="E81" s="62"/>
      <c r="F81" s="62"/>
      <c r="G81" s="62"/>
      <c r="H81" s="62"/>
      <c r="I81" s="62"/>
    </row>
    <row r="82" spans="1:9" ht="12.75">
      <c r="A82" s="62"/>
      <c r="B82" s="423"/>
      <c r="C82" s="62"/>
      <c r="D82" s="62"/>
      <c r="E82" s="62"/>
      <c r="F82" s="62"/>
      <c r="G82" s="62"/>
      <c r="H82" s="62"/>
      <c r="I82" s="62"/>
    </row>
    <row r="83" spans="1:9" ht="12.75">
      <c r="A83" s="62"/>
      <c r="B83" s="423"/>
      <c r="C83" s="62"/>
      <c r="D83" s="62"/>
      <c r="E83" s="62"/>
      <c r="F83" s="62"/>
      <c r="G83" s="62"/>
      <c r="H83" s="62"/>
      <c r="I83" s="62"/>
    </row>
    <row r="84" spans="1:9" ht="12.75">
      <c r="A84" s="62"/>
      <c r="B84" s="423"/>
      <c r="C84" s="62"/>
      <c r="D84" s="62"/>
      <c r="E84" s="62"/>
      <c r="F84" s="62"/>
      <c r="G84" s="62"/>
      <c r="H84" s="62"/>
      <c r="I84" s="62"/>
    </row>
    <row r="85" spans="1:9" ht="12.75">
      <c r="A85" s="62"/>
      <c r="B85" s="423"/>
      <c r="C85" s="62"/>
      <c r="D85" s="62"/>
      <c r="E85" s="62"/>
      <c r="F85" s="62"/>
      <c r="G85" s="62"/>
      <c r="H85" s="62"/>
      <c r="I85" s="62"/>
    </row>
    <row r="86" spans="1:9" ht="12.75">
      <c r="A86" s="62"/>
      <c r="B86" s="423"/>
      <c r="C86" s="62"/>
      <c r="D86" s="62"/>
      <c r="E86" s="62"/>
      <c r="F86" s="62"/>
      <c r="G86" s="62"/>
      <c r="H86" s="62"/>
      <c r="I86" s="62"/>
    </row>
    <row r="87" spans="1:9" ht="12.75">
      <c r="A87" s="62"/>
      <c r="B87" s="423"/>
      <c r="C87" s="62"/>
      <c r="D87" s="62"/>
      <c r="E87" s="62"/>
      <c r="F87" s="62"/>
      <c r="G87" s="62"/>
      <c r="H87" s="62"/>
      <c r="I87" s="62"/>
    </row>
    <row r="88" spans="1:9" ht="12.75">
      <c r="A88" s="62"/>
      <c r="B88" s="423"/>
      <c r="C88" s="62"/>
      <c r="D88" s="62"/>
      <c r="E88" s="62"/>
      <c r="F88" s="62"/>
      <c r="G88" s="62"/>
      <c r="H88" s="62"/>
      <c r="I88" s="62"/>
    </row>
    <row r="89" spans="1:9" ht="12.75">
      <c r="A89" s="62"/>
      <c r="B89" s="423"/>
      <c r="C89" s="62"/>
      <c r="D89" s="62"/>
      <c r="E89" s="62"/>
      <c r="F89" s="62"/>
      <c r="G89" s="62"/>
      <c r="H89" s="62"/>
      <c r="I89" s="62"/>
    </row>
    <row r="90" spans="2:5" ht="12.75">
      <c r="B90" s="423"/>
      <c r="C90" s="62"/>
      <c r="D90" s="62"/>
      <c r="E90" s="62"/>
    </row>
    <row r="91" ht="12.75">
      <c r="B91" s="422"/>
    </row>
    <row r="92" ht="12.75">
      <c r="B92" s="422"/>
    </row>
    <row r="93" ht="12.75">
      <c r="B93" s="422"/>
    </row>
    <row r="94" ht="12.75">
      <c r="B94" s="422"/>
    </row>
    <row r="95" ht="12.75">
      <c r="B95" s="422"/>
    </row>
    <row r="96" ht="12.75">
      <c r="B96" s="422"/>
    </row>
    <row r="97" ht="12.75">
      <c r="B97" s="422"/>
    </row>
    <row r="98" ht="12.75">
      <c r="B98" s="422"/>
    </row>
    <row r="99" ht="12.75">
      <c r="B99" s="422"/>
    </row>
    <row r="100" ht="12.75">
      <c r="B100" s="422"/>
    </row>
    <row r="101" ht="12.75">
      <c r="B101" s="422"/>
    </row>
    <row r="102" ht="12.75">
      <c r="B102" s="422"/>
    </row>
    <row r="103" ht="12.75">
      <c r="B103" s="422"/>
    </row>
    <row r="104" ht="12.75">
      <c r="B104" s="422"/>
    </row>
    <row r="105" ht="12.75">
      <c r="B105" s="422"/>
    </row>
    <row r="106" ht="12.75">
      <c r="B106" s="422"/>
    </row>
    <row r="107" ht="12.75">
      <c r="B107" s="422"/>
    </row>
    <row r="108" ht="12.75">
      <c r="B108" s="422"/>
    </row>
    <row r="109" ht="12.75">
      <c r="B109" s="422"/>
    </row>
    <row r="110" ht="12.75">
      <c r="B110" s="422"/>
    </row>
    <row r="111" ht="12.75">
      <c r="B111" s="422"/>
    </row>
    <row r="112" ht="12.75">
      <c r="B112" s="422"/>
    </row>
    <row r="113" ht="12.75">
      <c r="B113" s="422"/>
    </row>
    <row r="114" ht="12.75">
      <c r="B114" s="422"/>
    </row>
    <row r="115" ht="12.75">
      <c r="B115" s="422"/>
    </row>
    <row r="116" ht="12.75">
      <c r="B116" s="422"/>
    </row>
    <row r="117" ht="12.75">
      <c r="B117" s="422"/>
    </row>
    <row r="118" ht="12.75">
      <c r="B118" s="422"/>
    </row>
    <row r="119" ht="12.75">
      <c r="B119" s="422"/>
    </row>
    <row r="120" ht="12.75">
      <c r="B120" s="422"/>
    </row>
    <row r="121" ht="12.75">
      <c r="B121" s="422"/>
    </row>
    <row r="122" ht="12.75">
      <c r="B122" s="422"/>
    </row>
    <row r="123" ht="12.75">
      <c r="B123" s="422"/>
    </row>
    <row r="124" ht="12.75">
      <c r="B124" s="422"/>
    </row>
    <row r="125" ht="12.75">
      <c r="B125" s="422"/>
    </row>
    <row r="126" ht="12.75">
      <c r="B126" s="422"/>
    </row>
    <row r="127" ht="12.75">
      <c r="B127" s="422"/>
    </row>
    <row r="128" ht="12.75">
      <c r="B128" s="422"/>
    </row>
    <row r="129" ht="12.75">
      <c r="B129" s="422"/>
    </row>
    <row r="130" ht="12.75">
      <c r="B130" s="422"/>
    </row>
    <row r="131" ht="12.75">
      <c r="B131" s="422"/>
    </row>
    <row r="132" ht="12.75">
      <c r="B132" s="422"/>
    </row>
    <row r="133" ht="12.75">
      <c r="B133" s="422"/>
    </row>
    <row r="134" ht="12.75">
      <c r="B134" s="422"/>
    </row>
    <row r="135" ht="12.75">
      <c r="B135" s="422"/>
    </row>
    <row r="136" ht="12.75">
      <c r="B136" s="422"/>
    </row>
    <row r="137" ht="12.75">
      <c r="B137" s="422"/>
    </row>
    <row r="138" ht="12.75">
      <c r="B138" s="422"/>
    </row>
    <row r="139" ht="12.75">
      <c r="B139" s="422"/>
    </row>
    <row r="140" ht="12.75">
      <c r="B140" s="422"/>
    </row>
    <row r="141" ht="12.75">
      <c r="B141" s="422"/>
    </row>
    <row r="142" ht="12.75">
      <c r="B142" s="422"/>
    </row>
    <row r="143" ht="12.75">
      <c r="B143" s="422"/>
    </row>
    <row r="144" ht="12.75">
      <c r="B144" s="422"/>
    </row>
    <row r="145" ht="12.75">
      <c r="B145" s="422"/>
    </row>
    <row r="146" ht="12.75">
      <c r="B146" s="422"/>
    </row>
    <row r="147" ht="12.75">
      <c r="B147" s="422"/>
    </row>
    <row r="148" ht="12.75">
      <c r="B148" s="422"/>
    </row>
    <row r="149" ht="12.75">
      <c r="B149" s="422"/>
    </row>
    <row r="150" ht="12.75">
      <c r="B150" s="422"/>
    </row>
    <row r="151" ht="12.75">
      <c r="B151" s="422"/>
    </row>
    <row r="152" ht="12.75">
      <c r="B152" s="422"/>
    </row>
    <row r="153" ht="12.75">
      <c r="B153" s="422"/>
    </row>
    <row r="154" ht="12.75">
      <c r="B154" s="422"/>
    </row>
    <row r="155" ht="12.75">
      <c r="B155" s="422"/>
    </row>
    <row r="156" ht="12.75">
      <c r="B156" s="422"/>
    </row>
    <row r="157" ht="12.75">
      <c r="B157" s="422"/>
    </row>
    <row r="158" ht="12.75">
      <c r="B158" s="422"/>
    </row>
    <row r="159" ht="12.75">
      <c r="B159" s="422"/>
    </row>
    <row r="160" ht="12.75">
      <c r="B160" s="422"/>
    </row>
    <row r="161" ht="12.75">
      <c r="B161" s="422"/>
    </row>
    <row r="162" ht="12.75">
      <c r="B162" s="422"/>
    </row>
    <row r="163" ht="12.75">
      <c r="B163" s="422"/>
    </row>
    <row r="164" ht="12.75">
      <c r="B164" s="422"/>
    </row>
    <row r="165" ht="12.75">
      <c r="B165" s="422"/>
    </row>
    <row r="166" ht="12.75">
      <c r="B166" s="422"/>
    </row>
    <row r="167" ht="12.75">
      <c r="B167" s="422"/>
    </row>
    <row r="168" ht="12.75">
      <c r="B168" s="422"/>
    </row>
    <row r="169" ht="12.75">
      <c r="B169" s="422"/>
    </row>
    <row r="170" ht="12.75">
      <c r="B170" s="422"/>
    </row>
    <row r="171" ht="12.75">
      <c r="B171" s="422"/>
    </row>
    <row r="172" ht="12.75">
      <c r="B172" s="422"/>
    </row>
    <row r="173" ht="12.75">
      <c r="B173" s="422"/>
    </row>
    <row r="174" ht="12.75">
      <c r="B174" s="422"/>
    </row>
    <row r="175" ht="12.75">
      <c r="B175" s="422"/>
    </row>
    <row r="176" ht="12.75">
      <c r="B176" s="422"/>
    </row>
    <row r="177" ht="12.75">
      <c r="B177" s="422"/>
    </row>
    <row r="178" ht="12.75">
      <c r="B178" s="422"/>
    </row>
    <row r="179" ht="12.75">
      <c r="B179" s="422"/>
    </row>
    <row r="180" ht="12.75">
      <c r="B180" s="422"/>
    </row>
    <row r="181" ht="12.75">
      <c r="B181" s="422"/>
    </row>
    <row r="182" ht="12.75">
      <c r="B182" s="422"/>
    </row>
    <row r="183" ht="12.75">
      <c r="B183" s="422"/>
    </row>
    <row r="184" ht="12.75">
      <c r="B184" s="422"/>
    </row>
    <row r="185" ht="12.75">
      <c r="B185" s="422"/>
    </row>
    <row r="186" ht="12.75">
      <c r="B186" s="422"/>
    </row>
    <row r="187" ht="12.75">
      <c r="B187" s="422"/>
    </row>
    <row r="188" ht="12.75">
      <c r="B188" s="422"/>
    </row>
    <row r="189" ht="12.75">
      <c r="B189" s="422"/>
    </row>
    <row r="190" ht="12.75">
      <c r="B190" s="422"/>
    </row>
    <row r="191" ht="12.75">
      <c r="B191" s="422"/>
    </row>
    <row r="192" ht="12.75">
      <c r="B192" s="422"/>
    </row>
    <row r="193" ht="12.75">
      <c r="B193" s="422"/>
    </row>
    <row r="194" ht="12.75">
      <c r="B194" s="422"/>
    </row>
    <row r="195" ht="12.75">
      <c r="B195" s="422"/>
    </row>
    <row r="196" ht="12.75">
      <c r="B196" s="422"/>
    </row>
    <row r="197" ht="12.75">
      <c r="B197" s="422"/>
    </row>
    <row r="198" ht="12.75">
      <c r="B198" s="422"/>
    </row>
    <row r="199" ht="12.75">
      <c r="B199" s="422"/>
    </row>
    <row r="200" ht="12.75">
      <c r="B200" s="422"/>
    </row>
    <row r="201" ht="12.75">
      <c r="B201" s="422"/>
    </row>
    <row r="202" ht="12.75">
      <c r="B202" s="422"/>
    </row>
    <row r="203" ht="12.75">
      <c r="B203" s="422"/>
    </row>
    <row r="204" ht="12.75">
      <c r="B204" s="422"/>
    </row>
    <row r="205" ht="12.75">
      <c r="B205" s="422"/>
    </row>
    <row r="206" ht="12.75">
      <c r="B206" s="422"/>
    </row>
    <row r="207" ht="12.75">
      <c r="B207" s="422"/>
    </row>
    <row r="208" ht="12.75">
      <c r="B208" s="422"/>
    </row>
    <row r="209" ht="12.75">
      <c r="B209" s="422"/>
    </row>
    <row r="210" ht="12.75">
      <c r="B210" s="422"/>
    </row>
    <row r="211" ht="12.75">
      <c r="B211" s="422"/>
    </row>
    <row r="212" ht="12.75">
      <c r="B212" s="422"/>
    </row>
    <row r="213" ht="12.75">
      <c r="B213" s="422"/>
    </row>
    <row r="214" ht="12.75">
      <c r="B214" s="422"/>
    </row>
    <row r="215" ht="12.75">
      <c r="B215" s="422"/>
    </row>
    <row r="216" ht="12.75">
      <c r="B216" s="422"/>
    </row>
    <row r="217" ht="12.75">
      <c r="B217" s="422"/>
    </row>
    <row r="218" ht="12.75">
      <c r="B218" s="422"/>
    </row>
    <row r="219" ht="12.75">
      <c r="B219" s="422"/>
    </row>
    <row r="220" ht="12.75">
      <c r="B220" s="422"/>
    </row>
    <row r="221" ht="12.75">
      <c r="B221" s="422"/>
    </row>
    <row r="222" ht="12.75">
      <c r="B222" s="422"/>
    </row>
    <row r="223" ht="12.75">
      <c r="B223" s="422"/>
    </row>
    <row r="224" ht="12.75">
      <c r="B224" s="422"/>
    </row>
    <row r="225" ht="12.75">
      <c r="B225" s="422"/>
    </row>
    <row r="226" ht="12.75">
      <c r="B226" s="422"/>
    </row>
    <row r="227" ht="12.75">
      <c r="B227" s="422"/>
    </row>
    <row r="228" ht="12.75">
      <c r="B228" s="422"/>
    </row>
    <row r="229" ht="12.75">
      <c r="B229" s="422"/>
    </row>
    <row r="230" ht="12.75">
      <c r="B230" s="422"/>
    </row>
    <row r="231" ht="12.75">
      <c r="B231" s="422"/>
    </row>
    <row r="232" ht="12.75">
      <c r="B232" s="422"/>
    </row>
    <row r="233" ht="12.75">
      <c r="B233" s="422"/>
    </row>
    <row r="234" ht="12.75">
      <c r="B234" s="422"/>
    </row>
    <row r="235" ht="12.75">
      <c r="B235" s="422"/>
    </row>
    <row r="236" ht="12.75">
      <c r="B236" s="422"/>
    </row>
    <row r="237" ht="12.75">
      <c r="B237" s="422"/>
    </row>
    <row r="238" ht="12.75">
      <c r="B238" s="422"/>
    </row>
    <row r="239" ht="12.75">
      <c r="B239" s="422"/>
    </row>
    <row r="240" ht="12.75">
      <c r="B240" s="422"/>
    </row>
    <row r="241" ht="12.75">
      <c r="B241" s="422"/>
    </row>
    <row r="242" ht="12.75">
      <c r="B242" s="422"/>
    </row>
    <row r="243" ht="12.75">
      <c r="B243" s="422"/>
    </row>
    <row r="244" ht="12.75">
      <c r="B244" s="422"/>
    </row>
    <row r="245" ht="12.75">
      <c r="B245" s="422"/>
    </row>
    <row r="246" ht="12.75">
      <c r="B246" s="422"/>
    </row>
    <row r="247" ht="12.75">
      <c r="B247" s="422"/>
    </row>
    <row r="248" ht="12.75">
      <c r="B248" s="422"/>
    </row>
  </sheetData>
  <printOptions/>
  <pageMargins left="0.7874015748031497" right="0.4330708661417323" top="0.1968503937007874" bottom="0.1968503937007874" header="0.11811023622047245" footer="0.07874015748031496"/>
  <pageSetup fitToHeight="3" fitToWidth="1" horizontalDpi="300" verticalDpi="300" orientation="portrait" paperSize="9" scale="90" r:id="rId1"/>
  <headerFooter alignWithMargins="0">
    <oddFooter>&amp;L&amp;F&amp;CPage &amp;P&amp;RBSD Costs</oddFooter>
  </headerFooter>
  <colBreaks count="1" manualBreakCount="1">
    <brk id="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59"/>
  <sheetViews>
    <sheetView showGridLines="0" tabSelected="1" zoomScale="90" zoomScaleNormal="90" workbookViewId="0" topLeftCell="A1">
      <selection activeCell="B1" sqref="B1"/>
    </sheetView>
  </sheetViews>
  <sheetFormatPr defaultColWidth="9.140625" defaultRowHeight="12.75"/>
  <cols>
    <col min="1" max="1" width="9.8515625" style="16" customWidth="1"/>
    <col min="2" max="2" width="33.00390625" style="16" customWidth="1"/>
    <col min="3" max="3" width="8.7109375" style="16" customWidth="1"/>
    <col min="4" max="5" width="9.7109375" style="16" customWidth="1"/>
    <col min="6" max="6" width="13.00390625" style="16" customWidth="1"/>
    <col min="7" max="7" width="10.8515625" style="16" customWidth="1"/>
    <col min="8" max="8" width="9.8515625" style="16" customWidth="1"/>
    <col min="9" max="16384" width="9.140625" style="16" customWidth="1"/>
  </cols>
  <sheetData>
    <row r="1" spans="1:7" ht="24.75" customHeight="1">
      <c r="A1" s="887" t="s">
        <v>0</v>
      </c>
      <c r="B1" s="1090" t="s">
        <v>1</v>
      </c>
      <c r="C1" s="888"/>
      <c r="D1" s="889"/>
      <c r="E1" s="890"/>
      <c r="F1" s="1089" t="s">
        <v>928</v>
      </c>
      <c r="G1" s="891"/>
    </row>
    <row r="2" spans="1:7" ht="15" customHeight="1">
      <c r="A2" s="892" t="s">
        <v>3</v>
      </c>
      <c r="B2" s="1091" t="s">
        <v>1</v>
      </c>
      <c r="C2" s="888"/>
      <c r="D2" s="888"/>
      <c r="E2" s="888"/>
      <c r="F2" s="893" t="s">
        <v>4</v>
      </c>
      <c r="G2" s="1003" t="s">
        <v>1</v>
      </c>
    </row>
    <row r="3" spans="1:7" ht="15" customHeight="1">
      <c r="A3" s="892" t="s">
        <v>5</v>
      </c>
      <c r="B3" s="1091" t="s">
        <v>1</v>
      </c>
      <c r="C3" s="888"/>
      <c r="D3" s="894" t="s">
        <v>6</v>
      </c>
      <c r="E3" s="895"/>
      <c r="F3" s="896" t="s">
        <v>7</v>
      </c>
      <c r="G3" s="897">
        <f ca="1">TODAY()</f>
        <v>37300</v>
      </c>
    </row>
    <row r="4" spans="1:7" ht="15.75" customHeight="1">
      <c r="A4" s="305" t="s">
        <v>8</v>
      </c>
      <c r="B4" s="898"/>
      <c r="C4" s="898"/>
      <c r="D4" s="898"/>
      <c r="E4" s="899"/>
      <c r="F4" s="896"/>
      <c r="G4" s="897"/>
    </row>
    <row r="5" spans="1:7" ht="15" customHeight="1">
      <c r="A5" s="900"/>
      <c r="B5" s="901"/>
      <c r="C5" s="902"/>
      <c r="D5" s="774" t="s">
        <v>9</v>
      </c>
      <c r="E5" s="774" t="s">
        <v>10</v>
      </c>
      <c r="F5" s="774" t="s">
        <v>15</v>
      </c>
      <c r="G5" s="774" t="s">
        <v>811</v>
      </c>
    </row>
    <row r="6" spans="1:7" ht="15" customHeight="1" thickBot="1">
      <c r="A6" s="903" t="s">
        <v>12</v>
      </c>
      <c r="B6" s="904" t="s">
        <v>13</v>
      </c>
      <c r="C6" s="905"/>
      <c r="D6" s="903" t="s">
        <v>14</v>
      </c>
      <c r="E6" s="903" t="s">
        <v>14</v>
      </c>
      <c r="F6" s="903" t="s">
        <v>452</v>
      </c>
      <c r="G6" s="903" t="s">
        <v>452</v>
      </c>
    </row>
    <row r="7" spans="1:12" ht="15" customHeight="1" thickTop="1">
      <c r="A7" s="469" t="s">
        <v>16</v>
      </c>
      <c r="B7" s="906" t="s">
        <v>17</v>
      </c>
      <c r="C7" s="907"/>
      <c r="D7" s="908"/>
      <c r="E7" s="909"/>
      <c r="F7" s="910">
        <f>Preliminaries!E55</f>
        <v>0</v>
      </c>
      <c r="G7" s="911">
        <f>Preliminaries!F55</f>
        <v>0</v>
      </c>
      <c r="H7" s="81"/>
      <c r="I7" s="912"/>
      <c r="L7" s="19"/>
    </row>
    <row r="8" spans="1:12" ht="15" customHeight="1">
      <c r="A8" s="469" t="s">
        <v>16</v>
      </c>
      <c r="B8" s="906" t="s">
        <v>18</v>
      </c>
      <c r="C8" s="907"/>
      <c r="D8" s="913">
        <f>'Ductwork_&amp;_Accessories'!H113</f>
        <v>0</v>
      </c>
      <c r="E8" s="910">
        <f>'Ductwork_&amp;_Accessories'!I113</f>
        <v>0</v>
      </c>
      <c r="F8" s="910">
        <f>'Ductwork_&amp;_Accessories'!F113</f>
        <v>0</v>
      </c>
      <c r="G8" s="911">
        <f>'Ductwork_&amp;_Accessories'!G113</f>
        <v>0</v>
      </c>
      <c r="H8" s="81"/>
      <c r="L8" s="19"/>
    </row>
    <row r="9" spans="1:12" ht="15" customHeight="1">
      <c r="A9" s="469" t="s">
        <v>16</v>
      </c>
      <c r="B9" s="906" t="s">
        <v>19</v>
      </c>
      <c r="C9" s="907"/>
      <c r="D9" s="913">
        <f>Plant_Air_System!H106</f>
        <v>0</v>
      </c>
      <c r="E9" s="910">
        <f>Plant_Air_System!I106</f>
        <v>0</v>
      </c>
      <c r="F9" s="910">
        <f>Plant_Air_System!F106</f>
        <v>0</v>
      </c>
      <c r="G9" s="911">
        <f>Plant_Air_System!G106</f>
        <v>0</v>
      </c>
      <c r="H9" s="81"/>
      <c r="L9" s="19"/>
    </row>
    <row r="10" spans="1:8" ht="15" customHeight="1">
      <c r="A10" s="469" t="s">
        <v>16</v>
      </c>
      <c r="B10" s="906" t="s">
        <v>20</v>
      </c>
      <c r="C10" s="907"/>
      <c r="D10" s="913">
        <f>'Pipework_&amp;_Accessories'!H51</f>
        <v>0</v>
      </c>
      <c r="E10" s="910">
        <f>'Pipework_&amp;_Accessories'!I51</f>
        <v>0</v>
      </c>
      <c r="F10" s="910">
        <f>'Pipework_&amp;_Accessories'!F51</f>
        <v>0</v>
      </c>
      <c r="G10" s="914">
        <f>'Pipework_&amp;_Accessories'!G51</f>
        <v>0</v>
      </c>
      <c r="H10" s="912"/>
    </row>
    <row r="11" spans="1:8" ht="15" customHeight="1">
      <c r="A11" s="469" t="s">
        <v>16</v>
      </c>
      <c r="B11" s="906" t="s">
        <v>21</v>
      </c>
      <c r="C11" s="907"/>
      <c r="D11" s="913">
        <f>Plant_Fluid_System!H53</f>
        <v>0</v>
      </c>
      <c r="E11" s="910">
        <f>Plant_Fluid_System!I53</f>
        <v>0</v>
      </c>
      <c r="F11" s="910">
        <f>Plant_Fluid_System!F53</f>
        <v>0</v>
      </c>
      <c r="G11" s="915">
        <f>Plant_Fluid_System!G53</f>
        <v>0</v>
      </c>
      <c r="H11" s="81"/>
    </row>
    <row r="12" spans="1:8" ht="15" customHeight="1" thickBot="1">
      <c r="A12" s="469" t="s">
        <v>16</v>
      </c>
      <c r="B12" s="906" t="s">
        <v>22</v>
      </c>
      <c r="C12" s="907"/>
      <c r="D12" s="916" t="str">
        <f>Subcontractors!H108</f>
        <v> </v>
      </c>
      <c r="E12" s="910">
        <f>Subcontractors!I108</f>
        <v>0</v>
      </c>
      <c r="F12" s="917">
        <f>Subcontractors!F108</f>
        <v>0</v>
      </c>
      <c r="G12" s="915">
        <f>Subcontractors!G108</f>
        <v>0</v>
      </c>
      <c r="H12" s="81"/>
    </row>
    <row r="13" spans="1:8" ht="15" customHeight="1" thickBot="1" thickTop="1">
      <c r="A13" s="469" t="s">
        <v>16</v>
      </c>
      <c r="B13" s="918" t="s">
        <v>23</v>
      </c>
      <c r="C13" s="919"/>
      <c r="D13" s="920">
        <f>SUM(D8:D12)</f>
        <v>0</v>
      </c>
      <c r="E13" s="757">
        <f>SUM(E7:E12)</f>
        <v>0</v>
      </c>
      <c r="F13" s="921">
        <f>SUM(F7:F12)</f>
        <v>0</v>
      </c>
      <c r="G13" s="922">
        <f>SUM(G7:G12)</f>
        <v>0</v>
      </c>
      <c r="H13" s="81"/>
    </row>
    <row r="14" spans="1:8" ht="15" customHeight="1">
      <c r="A14" s="923"/>
      <c r="B14" s="898" t="s">
        <v>1</v>
      </c>
      <c r="C14" s="898"/>
      <c r="D14" s="898"/>
      <c r="E14" s="924"/>
      <c r="F14" s="898"/>
      <c r="G14" s="925"/>
      <c r="H14" s="926"/>
    </row>
    <row r="15" spans="1:8" ht="15" customHeight="1">
      <c r="A15" s="305" t="s">
        <v>24</v>
      </c>
      <c r="B15" s="898"/>
      <c r="C15" s="898"/>
      <c r="D15" s="898"/>
      <c r="E15" s="924"/>
      <c r="F15" s="927"/>
      <c r="G15" s="925"/>
      <c r="H15" s="926"/>
    </row>
    <row r="16" spans="1:8" ht="15" customHeight="1">
      <c r="A16" s="469" t="s">
        <v>16</v>
      </c>
      <c r="B16" s="906" t="s">
        <v>25</v>
      </c>
      <c r="C16" s="928"/>
      <c r="D16" s="928"/>
      <c r="E16" s="929"/>
      <c r="F16" s="930">
        <f>F13</f>
        <v>0</v>
      </c>
      <c r="G16" s="931">
        <f>G13</f>
        <v>0</v>
      </c>
      <c r="H16" s="81"/>
    </row>
    <row r="17" spans="1:8" ht="15" customHeight="1">
      <c r="A17" s="469" t="s">
        <v>16</v>
      </c>
      <c r="B17" s="932"/>
      <c r="C17" s="910" t="s">
        <v>14</v>
      </c>
      <c r="D17" s="910" t="s">
        <v>26</v>
      </c>
      <c r="E17" s="933"/>
      <c r="F17" s="930"/>
      <c r="G17" s="934"/>
      <c r="H17" s="81"/>
    </row>
    <row r="18" spans="1:8" ht="15" customHeight="1">
      <c r="A18" s="457" t="s">
        <v>27</v>
      </c>
      <c r="B18" s="932" t="s">
        <v>28</v>
      </c>
      <c r="C18" s="930">
        <f>D8+D9</f>
        <v>0</v>
      </c>
      <c r="D18" s="758">
        <v>52</v>
      </c>
      <c r="E18" s="935"/>
      <c r="F18" s="930">
        <f>C18*D18</f>
        <v>0</v>
      </c>
      <c r="G18" s="934" t="s">
        <v>1</v>
      </c>
      <c r="H18" s="81"/>
    </row>
    <row r="19" spans="1:8" ht="15" customHeight="1">
      <c r="A19" s="457" t="s">
        <v>29</v>
      </c>
      <c r="B19" s="932" t="s">
        <v>30</v>
      </c>
      <c r="C19" s="930">
        <f>D10+D11</f>
        <v>0</v>
      </c>
      <c r="D19" s="758">
        <v>52</v>
      </c>
      <c r="E19" s="935"/>
      <c r="F19" s="930">
        <f aca="true" t="shared" si="0" ref="F19:F31">C19*D19</f>
        <v>0</v>
      </c>
      <c r="G19" s="934"/>
      <c r="H19" s="81"/>
    </row>
    <row r="20" spans="1:8" ht="15" customHeight="1">
      <c r="A20" s="457" t="s">
        <v>31</v>
      </c>
      <c r="B20" s="936" t="s">
        <v>32</v>
      </c>
      <c r="C20" s="930">
        <f>E13</f>
        <v>0</v>
      </c>
      <c r="D20" s="758">
        <v>50</v>
      </c>
      <c r="E20" s="935"/>
      <c r="F20" s="930">
        <f t="shared" si="0"/>
        <v>0</v>
      </c>
      <c r="G20" s="934"/>
      <c r="H20" s="81"/>
    </row>
    <row r="21" spans="1:8" ht="15" customHeight="1">
      <c r="A21" s="457" t="s">
        <v>33</v>
      </c>
      <c r="B21" s="937" t="s">
        <v>34</v>
      </c>
      <c r="C21" s="34">
        <v>0</v>
      </c>
      <c r="D21" s="705">
        <v>15</v>
      </c>
      <c r="E21" s="935"/>
      <c r="F21" s="930">
        <f t="shared" si="0"/>
        <v>0</v>
      </c>
      <c r="G21" s="934"/>
      <c r="H21" s="938"/>
    </row>
    <row r="22" spans="1:8" ht="15" customHeight="1">
      <c r="A22" s="457" t="s">
        <v>33</v>
      </c>
      <c r="B22" s="937" t="s">
        <v>35</v>
      </c>
      <c r="C22" s="34">
        <v>0</v>
      </c>
      <c r="D22" s="705">
        <v>2.25</v>
      </c>
      <c r="E22" s="935"/>
      <c r="F22" s="930">
        <f t="shared" si="0"/>
        <v>0</v>
      </c>
      <c r="G22" s="934"/>
      <c r="H22" s="81"/>
    </row>
    <row r="23" spans="1:8" ht="15" customHeight="1">
      <c r="A23" s="457" t="s">
        <v>33</v>
      </c>
      <c r="B23" s="937" t="s">
        <v>36</v>
      </c>
      <c r="C23" s="34">
        <v>0</v>
      </c>
      <c r="D23" s="705">
        <v>0</v>
      </c>
      <c r="E23" s="935"/>
      <c r="F23" s="930">
        <f t="shared" si="0"/>
        <v>0</v>
      </c>
      <c r="G23" s="934"/>
      <c r="H23" s="81"/>
    </row>
    <row r="24" spans="1:8" ht="15" customHeight="1">
      <c r="A24" s="457" t="s">
        <v>33</v>
      </c>
      <c r="B24" s="937" t="s">
        <v>37</v>
      </c>
      <c r="C24" s="759">
        <v>0</v>
      </c>
      <c r="D24" s="705">
        <v>0</v>
      </c>
      <c r="E24" s="935"/>
      <c r="F24" s="930">
        <f t="shared" si="0"/>
        <v>0</v>
      </c>
      <c r="G24" s="934"/>
      <c r="H24" s="81"/>
    </row>
    <row r="25" spans="1:8" ht="15" customHeight="1">
      <c r="A25" s="457" t="s">
        <v>33</v>
      </c>
      <c r="B25" s="937" t="s">
        <v>38</v>
      </c>
      <c r="C25" s="34">
        <v>0</v>
      </c>
      <c r="D25" s="705">
        <v>0</v>
      </c>
      <c r="E25" s="935"/>
      <c r="F25" s="930">
        <f t="shared" si="0"/>
        <v>0</v>
      </c>
      <c r="G25" s="934"/>
      <c r="H25" s="938">
        <f>SUM(F21:F25)</f>
        <v>0</v>
      </c>
    </row>
    <row r="26" spans="1:8" ht="15" customHeight="1">
      <c r="A26" s="457" t="s">
        <v>39</v>
      </c>
      <c r="B26" s="937" t="s">
        <v>40</v>
      </c>
      <c r="C26" s="34">
        <v>0</v>
      </c>
      <c r="D26" s="705">
        <v>50</v>
      </c>
      <c r="E26" s="935"/>
      <c r="F26" s="930">
        <f t="shared" si="0"/>
        <v>0</v>
      </c>
      <c r="G26" s="934"/>
      <c r="H26" s="81"/>
    </row>
    <row r="27" spans="1:8" ht="15" customHeight="1">
      <c r="A27" s="457" t="s">
        <v>41</v>
      </c>
      <c r="B27" s="937" t="s">
        <v>42</v>
      </c>
      <c r="C27" s="34"/>
      <c r="D27" s="705">
        <v>50</v>
      </c>
      <c r="E27" s="935"/>
      <c r="F27" s="930">
        <f t="shared" si="0"/>
        <v>0</v>
      </c>
      <c r="G27" s="934"/>
      <c r="H27" s="81"/>
    </row>
    <row r="28" spans="1:8" ht="15" customHeight="1">
      <c r="A28" s="457" t="s">
        <v>39</v>
      </c>
      <c r="B28" s="937" t="s">
        <v>43</v>
      </c>
      <c r="C28" s="34">
        <v>0</v>
      </c>
      <c r="D28" s="705">
        <v>50</v>
      </c>
      <c r="E28" s="935"/>
      <c r="F28" s="930">
        <f t="shared" si="0"/>
        <v>0</v>
      </c>
      <c r="G28" s="774">
        <f>F28*0.1</f>
        <v>0</v>
      </c>
      <c r="H28" s="938"/>
    </row>
    <row r="29" spans="1:8" ht="15" customHeight="1">
      <c r="A29" s="457" t="s">
        <v>39</v>
      </c>
      <c r="B29" s="937" t="s">
        <v>44</v>
      </c>
      <c r="C29" s="34">
        <v>0</v>
      </c>
      <c r="D29" s="705">
        <v>50</v>
      </c>
      <c r="E29" s="935"/>
      <c r="F29" s="930">
        <f t="shared" si="0"/>
        <v>0</v>
      </c>
      <c r="G29" s="774">
        <f>F29*0.1</f>
        <v>0</v>
      </c>
      <c r="H29" s="938"/>
    </row>
    <row r="30" spans="1:11" ht="15" customHeight="1">
      <c r="A30" s="457" t="s">
        <v>45</v>
      </c>
      <c r="B30" s="937" t="s">
        <v>46</v>
      </c>
      <c r="C30" s="54"/>
      <c r="D30" s="705">
        <v>50</v>
      </c>
      <c r="E30" s="935"/>
      <c r="F30" s="930">
        <f t="shared" si="0"/>
        <v>0</v>
      </c>
      <c r="G30" s="934"/>
      <c r="H30" s="81"/>
      <c r="K30" s="16" t="s">
        <v>1</v>
      </c>
    </row>
    <row r="31" spans="1:8" ht="15" customHeight="1">
      <c r="A31" s="457" t="s">
        <v>47</v>
      </c>
      <c r="B31" s="937" t="s">
        <v>48</v>
      </c>
      <c r="C31" s="54"/>
      <c r="D31" s="705">
        <v>50</v>
      </c>
      <c r="E31" s="935"/>
      <c r="F31" s="930">
        <f t="shared" si="0"/>
        <v>0</v>
      </c>
      <c r="G31" s="934"/>
      <c r="H31" s="81"/>
    </row>
    <row r="32" spans="1:8" ht="15" customHeight="1" thickBot="1">
      <c r="A32" s="939" t="s">
        <v>49</v>
      </c>
      <c r="B32" s="940" t="s">
        <v>50</v>
      </c>
      <c r="C32" s="941"/>
      <c r="D32" s="942"/>
      <c r="E32" s="943"/>
      <c r="F32" s="760">
        <v>0</v>
      </c>
      <c r="G32" s="944"/>
      <c r="H32" s="81"/>
    </row>
    <row r="33" spans="1:8" ht="15" customHeight="1" thickTop="1">
      <c r="A33" s="945" t="s">
        <v>16</v>
      </c>
      <c r="B33" s="946" t="s">
        <v>51</v>
      </c>
      <c r="C33" s="946"/>
      <c r="D33" s="947"/>
      <c r="E33" s="948" t="s">
        <v>1</v>
      </c>
      <c r="F33" s="949">
        <f>SUM(F16:F32)</f>
        <v>0</v>
      </c>
      <c r="G33" s="950"/>
      <c r="H33" s="81"/>
    </row>
    <row r="34" spans="1:8" ht="15" customHeight="1" thickBot="1">
      <c r="A34" s="945" t="s">
        <v>52</v>
      </c>
      <c r="B34" s="951" t="s">
        <v>53</v>
      </c>
      <c r="C34" s="952"/>
      <c r="D34" s="953"/>
      <c r="E34" s="761">
        <v>0</v>
      </c>
      <c r="F34" s="930">
        <f>F33*E34</f>
        <v>0</v>
      </c>
      <c r="G34" s="774">
        <f>F34*0.1</f>
        <v>0</v>
      </c>
      <c r="H34" s="81"/>
    </row>
    <row r="35" spans="1:8" ht="15" customHeight="1" thickBot="1" thickTop="1">
      <c r="A35" s="945" t="s">
        <v>39</v>
      </c>
      <c r="B35" s="951" t="s">
        <v>54</v>
      </c>
      <c r="C35" s="952"/>
      <c r="D35" s="953"/>
      <c r="E35" s="761">
        <v>0</v>
      </c>
      <c r="F35" s="930">
        <f>F33*E35</f>
        <v>0</v>
      </c>
      <c r="G35" s="775">
        <f>SUM(G16:G34)</f>
        <v>0</v>
      </c>
      <c r="H35" s="81"/>
    </row>
    <row r="36" spans="1:8" ht="15" customHeight="1" thickTop="1">
      <c r="A36" s="945"/>
      <c r="B36" s="954" t="s">
        <v>55</v>
      </c>
      <c r="C36" s="955"/>
      <c r="D36" s="955"/>
      <c r="E36" s="955"/>
      <c r="F36" s="956">
        <f>Proposed_savings!F67</f>
        <v>0</v>
      </c>
      <c r="G36" s="847"/>
      <c r="H36" s="81"/>
    </row>
    <row r="37" spans="1:8" ht="15" customHeight="1">
      <c r="A37" s="945" t="s">
        <v>56</v>
      </c>
      <c r="B37" s="957" t="s">
        <v>57</v>
      </c>
      <c r="C37" s="928"/>
      <c r="D37" s="958"/>
      <c r="E37" s="762"/>
      <c r="F37" s="37">
        <v>0</v>
      </c>
      <c r="G37" s="845" t="s">
        <v>811</v>
      </c>
      <c r="H37" s="81"/>
    </row>
    <row r="38" spans="1:8" s="961" customFormat="1" ht="15" customHeight="1">
      <c r="A38" s="945" t="s">
        <v>58</v>
      </c>
      <c r="B38" s="959" t="s">
        <v>59</v>
      </c>
      <c r="C38" s="952"/>
      <c r="D38" s="958"/>
      <c r="E38" s="960"/>
      <c r="F38" s="37">
        <v>0</v>
      </c>
      <c r="G38" s="845" t="s">
        <v>824</v>
      </c>
      <c r="H38" s="885"/>
    </row>
    <row r="39" spans="1:8" s="961" customFormat="1" ht="15" customHeight="1">
      <c r="A39" s="945" t="s">
        <v>56</v>
      </c>
      <c r="B39" s="763" t="s">
        <v>60</v>
      </c>
      <c r="C39" s="764"/>
      <c r="D39" s="765"/>
      <c r="E39" s="766" t="s">
        <v>1</v>
      </c>
      <c r="F39" s="37">
        <f>C262</f>
        <v>0</v>
      </c>
      <c r="G39" s="846" t="s">
        <v>823</v>
      </c>
      <c r="H39" s="885"/>
    </row>
    <row r="40" spans="1:9" s="961" customFormat="1" ht="15" customHeight="1">
      <c r="A40" s="457" t="s">
        <v>39</v>
      </c>
      <c r="B40" s="937" t="s">
        <v>61</v>
      </c>
      <c r="C40" s="34">
        <v>0</v>
      </c>
      <c r="D40" s="754">
        <v>50</v>
      </c>
      <c r="E40" s="962"/>
      <c r="F40" s="963">
        <f>C40*D40</f>
        <v>0</v>
      </c>
      <c r="G40" s="846" t="s">
        <v>812</v>
      </c>
      <c r="H40" s="885"/>
      <c r="I40" s="961" t="s">
        <v>1</v>
      </c>
    </row>
    <row r="41" spans="1:8" s="961" customFormat="1" ht="15" customHeight="1">
      <c r="A41" s="457" t="s">
        <v>39</v>
      </c>
      <c r="B41" s="937" t="s">
        <v>62</v>
      </c>
      <c r="C41" s="34">
        <v>0</v>
      </c>
      <c r="D41" s="754">
        <v>50</v>
      </c>
      <c r="E41" s="964" t="e">
        <f>(F40+F41+F42)/F43</f>
        <v>#DIV/0!</v>
      </c>
      <c r="F41" s="963">
        <f>C41*D41</f>
        <v>0</v>
      </c>
      <c r="G41" s="845" t="s">
        <v>821</v>
      </c>
      <c r="H41" s="885"/>
    </row>
    <row r="42" spans="1:8" s="961" customFormat="1" ht="15" customHeight="1" thickBot="1">
      <c r="A42" s="457" t="s">
        <v>63</v>
      </c>
      <c r="B42" s="937" t="s">
        <v>64</v>
      </c>
      <c r="C42" s="34">
        <v>0</v>
      </c>
      <c r="D42" s="754">
        <v>50</v>
      </c>
      <c r="E42" s="965"/>
      <c r="F42" s="963">
        <f>C42*D42</f>
        <v>0</v>
      </c>
      <c r="G42" s="845" t="s">
        <v>822</v>
      </c>
      <c r="H42" s="885"/>
    </row>
    <row r="43" spans="1:8" s="961" customFormat="1" ht="15" customHeight="1" thickTop="1">
      <c r="A43" s="966" t="s">
        <v>16</v>
      </c>
      <c r="B43" s="967" t="s">
        <v>65</v>
      </c>
      <c r="C43" s="968"/>
      <c r="D43" s="969"/>
      <c r="E43" s="970" t="s">
        <v>1</v>
      </c>
      <c r="F43" s="949">
        <f>SUM(F33:F42)</f>
        <v>0</v>
      </c>
      <c r="G43" s="971"/>
      <c r="H43" s="885"/>
    </row>
    <row r="44" spans="1:8" s="961" customFormat="1" ht="15" customHeight="1" thickBot="1">
      <c r="A44" s="945" t="s">
        <v>66</v>
      </c>
      <c r="B44" s="906" t="s">
        <v>67</v>
      </c>
      <c r="C44" s="972"/>
      <c r="D44" s="973" t="s">
        <v>1</v>
      </c>
      <c r="E44" s="974">
        <v>0</v>
      </c>
      <c r="F44" s="975">
        <f>+F43*E44</f>
        <v>0</v>
      </c>
      <c r="G44" s="971"/>
      <c r="H44" s="885"/>
    </row>
    <row r="45" spans="1:8" s="961" customFormat="1" ht="15" customHeight="1" thickBot="1">
      <c r="A45" s="945" t="s">
        <v>66</v>
      </c>
      <c r="B45" s="906" t="s">
        <v>68</v>
      </c>
      <c r="C45" s="976" t="s">
        <v>69</v>
      </c>
      <c r="D45" s="977" t="s">
        <v>70</v>
      </c>
      <c r="E45" s="978">
        <v>0</v>
      </c>
      <c r="F45" s="979">
        <f>SUM(F43:F44)*(E45*1.046)</f>
        <v>0</v>
      </c>
      <c r="G45" s="980"/>
      <c r="H45" s="885"/>
    </row>
    <row r="46" spans="1:8" s="987" customFormat="1" ht="15" customHeight="1">
      <c r="A46" s="945" t="s">
        <v>16</v>
      </c>
      <c r="B46" s="981" t="s">
        <v>71</v>
      </c>
      <c r="C46" s="981"/>
      <c r="D46" s="982"/>
      <c r="E46" s="983"/>
      <c r="F46" s="984">
        <f>SUM(F43:F45)</f>
        <v>0</v>
      </c>
      <c r="G46" s="985"/>
      <c r="H46" s="986"/>
    </row>
    <row r="47" spans="1:8" ht="15" customHeight="1" thickBot="1">
      <c r="A47" s="939"/>
      <c r="B47" s="988"/>
      <c r="C47" s="941"/>
      <c r="D47" s="989"/>
      <c r="E47" s="770"/>
      <c r="F47" s="990">
        <f>F46*E47</f>
        <v>0</v>
      </c>
      <c r="G47" s="985"/>
      <c r="H47" s="81"/>
    </row>
    <row r="48" spans="1:8" ht="18" customHeight="1" thickBot="1" thickTop="1">
      <c r="A48" s="939"/>
      <c r="B48" s="988"/>
      <c r="C48" s="773" t="s">
        <v>813</v>
      </c>
      <c r="D48" s="991"/>
      <c r="E48" s="768"/>
      <c r="F48" s="990">
        <f>SUM(F46:F47)</f>
        <v>0</v>
      </c>
      <c r="G48" s="985"/>
      <c r="H48" s="81"/>
    </row>
    <row r="49" spans="1:8" ht="18" customHeight="1" thickBot="1" thickTop="1">
      <c r="A49" s="939"/>
      <c r="B49" s="771" t="s">
        <v>811</v>
      </c>
      <c r="C49" s="859">
        <v>0.1</v>
      </c>
      <c r="D49" s="992">
        <f>F51*C49</f>
        <v>0</v>
      </c>
      <c r="E49" s="858"/>
      <c r="F49" s="993"/>
      <c r="G49" s="985"/>
      <c r="H49" s="81"/>
    </row>
    <row r="50" spans="1:8" ht="18" customHeight="1" thickBot="1" thickTop="1">
      <c r="A50" s="939"/>
      <c r="B50" s="988" t="s">
        <v>899</v>
      </c>
      <c r="C50" s="772"/>
      <c r="D50" s="771"/>
      <c r="E50" s="769"/>
      <c r="F50" s="994">
        <v>0</v>
      </c>
      <c r="G50" s="985"/>
      <c r="H50" s="81"/>
    </row>
    <row r="51" spans="1:8" s="961" customFormat="1" ht="18" customHeight="1" thickBot="1" thickTop="1">
      <c r="A51" s="755" t="s">
        <v>73</v>
      </c>
      <c r="B51" s="995"/>
      <c r="C51" s="996" t="s">
        <v>833</v>
      </c>
      <c r="D51" s="997"/>
      <c r="E51" s="767"/>
      <c r="F51" s="998">
        <f>SUM(F48:F50)</f>
        <v>0</v>
      </c>
      <c r="G51" s="999"/>
      <c r="H51" s="885"/>
    </row>
    <row r="52" spans="1:8" ht="18" customHeight="1" thickBot="1">
      <c r="A52" s="755" t="s">
        <v>74</v>
      </c>
      <c r="B52" s="1000"/>
      <c r="C52" s="807" t="s">
        <v>810</v>
      </c>
      <c r="D52" s="808"/>
      <c r="E52" s="756"/>
      <c r="F52" s="1001"/>
      <c r="G52" s="1001"/>
      <c r="H52" s="81"/>
    </row>
    <row r="53" spans="2:8" ht="12.75">
      <c r="B53" s="81"/>
      <c r="C53" s="81"/>
      <c r="D53" s="81"/>
      <c r="E53" s="81"/>
      <c r="F53" s="81"/>
      <c r="G53" s="81"/>
      <c r="H53" s="81"/>
    </row>
    <row r="159" ht="12.75">
      <c r="B159" s="1002"/>
    </row>
  </sheetData>
  <printOptions/>
  <pageMargins left="0.5905511811023623" right="0.2362204724409449" top="0.4330708661417323" bottom="0.35433070866141736" header="0.2362204724409449" footer="0.1968503937007874"/>
  <pageSetup horizontalDpi="300" verticalDpi="300" orientation="portrait" paperSize="9" scale="98" r:id="rId2"/>
  <headerFooter alignWithMargins="0">
    <oddHeader>&amp;C&amp;A</oddHeader>
    <oddFooter>&amp;L&amp;F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7"/>
  <sheetViews>
    <sheetView workbookViewId="0" topLeftCell="A1">
      <selection activeCell="D15" sqref="D15"/>
    </sheetView>
  </sheetViews>
  <sheetFormatPr defaultColWidth="9.140625" defaultRowHeight="12.75"/>
  <cols>
    <col min="1" max="1" width="6.8515625" style="16" customWidth="1"/>
    <col min="2" max="2" width="12.57421875" style="16" customWidth="1"/>
    <col min="3" max="3" width="12.28125" style="16" customWidth="1"/>
    <col min="4" max="4" width="13.8515625" style="16" customWidth="1"/>
    <col min="5" max="5" width="12.140625" style="16" customWidth="1"/>
    <col min="6" max="6" width="13.140625" style="16" customWidth="1"/>
    <col min="7" max="7" width="15.140625" style="16" customWidth="1"/>
    <col min="8" max="16384" width="9.140625" style="16" customWidth="1"/>
  </cols>
  <sheetData>
    <row r="1" spans="1:7" ht="25.5" customHeight="1">
      <c r="A1" s="946"/>
      <c r="B1" s="946"/>
      <c r="C1" s="61" t="s">
        <v>75</v>
      </c>
      <c r="D1" s="61"/>
      <c r="E1" s="946"/>
      <c r="F1" s="946"/>
      <c r="G1" s="1031" t="s">
        <v>928</v>
      </c>
    </row>
    <row r="2" spans="1:7" ht="12" customHeight="1">
      <c r="A2" s="809" t="s">
        <v>77</v>
      </c>
      <c r="B2" s="809" t="str">
        <f>Summary!B1</f>
        <v> </v>
      </c>
      <c r="C2" s="809"/>
      <c r="D2" s="809"/>
      <c r="E2" s="809"/>
      <c r="F2" s="810"/>
      <c r="G2" s="809"/>
    </row>
    <row r="3" spans="1:7" ht="12" customHeight="1" thickBot="1">
      <c r="A3" s="811" t="s">
        <v>78</v>
      </c>
      <c r="B3" s="811" t="str">
        <f>Summary!B3</f>
        <v> </v>
      </c>
      <c r="C3" s="811"/>
      <c r="D3" s="812" t="s">
        <v>7</v>
      </c>
      <c r="E3" s="813">
        <f>Summary!G3</f>
        <v>37300</v>
      </c>
      <c r="F3" s="812" t="s">
        <v>79</v>
      </c>
      <c r="G3" s="812" t="str">
        <f>Summary!G2</f>
        <v> </v>
      </c>
    </row>
    <row r="4" spans="1:7" ht="12" customHeight="1">
      <c r="A4" s="814" t="s">
        <v>80</v>
      </c>
      <c r="B4" s="815" t="s">
        <v>13</v>
      </c>
      <c r="C4" s="815" t="s">
        <v>81</v>
      </c>
      <c r="D4" s="815" t="s">
        <v>82</v>
      </c>
      <c r="E4" s="815" t="s">
        <v>83</v>
      </c>
      <c r="F4" s="815" t="s">
        <v>818</v>
      </c>
      <c r="G4" s="816" t="s">
        <v>85</v>
      </c>
    </row>
    <row r="5" spans="1:7" ht="12" customHeight="1" thickBot="1">
      <c r="A5" s="817"/>
      <c r="B5" s="818"/>
      <c r="C5" s="818" t="s">
        <v>86</v>
      </c>
      <c r="D5" s="818" t="s">
        <v>87</v>
      </c>
      <c r="E5" s="818" t="s">
        <v>900</v>
      </c>
      <c r="F5" s="818" t="s">
        <v>452</v>
      </c>
      <c r="G5" s="819" t="s">
        <v>88</v>
      </c>
    </row>
    <row r="6" spans="1:7" ht="12" customHeight="1" thickBot="1">
      <c r="A6" s="820"/>
      <c r="B6" s="821"/>
      <c r="C6" s="811"/>
      <c r="D6" s="822" t="s">
        <v>89</v>
      </c>
      <c r="E6" s="823"/>
      <c r="F6" s="824"/>
      <c r="G6" s="825"/>
    </row>
    <row r="7" spans="1:7" ht="12" customHeight="1">
      <c r="A7" s="826"/>
      <c r="B7" s="827" t="s">
        <v>905</v>
      </c>
      <c r="C7" s="725"/>
      <c r="D7" s="728">
        <f>Duct_Sheetmetal!F38</f>
        <v>0</v>
      </c>
      <c r="E7" s="1022">
        <v>0.03</v>
      </c>
      <c r="F7" s="729">
        <f>D7*E7</f>
        <v>0</v>
      </c>
      <c r="G7" s="730">
        <f>D7-F7</f>
        <v>0</v>
      </c>
    </row>
    <row r="8" spans="1:7" ht="12" customHeight="1">
      <c r="A8" s="828"/>
      <c r="B8" s="829" t="s">
        <v>906</v>
      </c>
      <c r="C8" s="568"/>
      <c r="D8" s="727">
        <f>Summary!F18+Subcontractors!F78</f>
        <v>0</v>
      </c>
      <c r="E8" s="1023">
        <v>0.02</v>
      </c>
      <c r="F8" s="729">
        <f>D8*E8</f>
        <v>0</v>
      </c>
      <c r="G8" s="730">
        <f>D8-F8</f>
        <v>0</v>
      </c>
    </row>
    <row r="9" spans="1:7" ht="12" customHeight="1">
      <c r="A9" s="828"/>
      <c r="B9" s="829" t="s">
        <v>907</v>
      </c>
      <c r="C9" s="568"/>
      <c r="D9" s="727">
        <f>'Pipework_&amp;_Accessories'!F5</f>
        <v>0</v>
      </c>
      <c r="E9" s="1023"/>
      <c r="F9" s="729">
        <f aca="true" t="shared" si="0" ref="F9:F20">D9*E9</f>
        <v>0</v>
      </c>
      <c r="G9" s="730">
        <f aca="true" t="shared" si="1" ref="G9:G20">D9-F9</f>
        <v>0</v>
      </c>
    </row>
    <row r="10" spans="1:7" ht="12" customHeight="1">
      <c r="A10" s="828"/>
      <c r="B10" s="829" t="s">
        <v>908</v>
      </c>
      <c r="C10" s="568"/>
      <c r="D10" s="727">
        <f>Summary!F19+Subcontractors!F73</f>
        <v>0</v>
      </c>
      <c r="E10" s="1023">
        <v>0.03</v>
      </c>
      <c r="F10" s="729">
        <f t="shared" si="0"/>
        <v>0</v>
      </c>
      <c r="G10" s="730">
        <f t="shared" si="1"/>
        <v>0</v>
      </c>
    </row>
    <row r="11" spans="1:7" ht="12" customHeight="1">
      <c r="A11" s="828"/>
      <c r="B11" s="829" t="s">
        <v>909</v>
      </c>
      <c r="C11" s="568"/>
      <c r="D11" s="727">
        <f>Subcontractors!F26</f>
        <v>0</v>
      </c>
      <c r="E11" s="1023"/>
      <c r="F11" s="729">
        <f t="shared" si="0"/>
        <v>0</v>
      </c>
      <c r="G11" s="730">
        <f t="shared" si="1"/>
        <v>0</v>
      </c>
    </row>
    <row r="12" spans="1:7" ht="12" customHeight="1">
      <c r="A12" s="828"/>
      <c r="B12" s="829" t="s">
        <v>300</v>
      </c>
      <c r="C12" s="568"/>
      <c r="D12" s="727">
        <f>Subcontractors!F5</f>
        <v>0</v>
      </c>
      <c r="E12" s="1023"/>
      <c r="F12" s="729">
        <f t="shared" si="0"/>
        <v>0</v>
      </c>
      <c r="G12" s="730">
        <f t="shared" si="1"/>
        <v>0</v>
      </c>
    </row>
    <row r="13" spans="1:7" ht="12" customHeight="1">
      <c r="A13" s="828"/>
      <c r="B13" s="829" t="s">
        <v>309</v>
      </c>
      <c r="C13" s="568"/>
      <c r="D13" s="727">
        <f>Subcontractors!F13</f>
        <v>0</v>
      </c>
      <c r="E13" s="1023"/>
      <c r="F13" s="729">
        <f t="shared" si="0"/>
        <v>0</v>
      </c>
      <c r="G13" s="730">
        <f t="shared" si="1"/>
        <v>0</v>
      </c>
    </row>
    <row r="14" spans="1:7" ht="12" customHeight="1">
      <c r="A14" s="828"/>
      <c r="B14" s="829" t="s">
        <v>910</v>
      </c>
      <c r="C14" s="568"/>
      <c r="D14" s="727">
        <f>Subcontractors!F52</f>
        <v>0</v>
      </c>
      <c r="E14" s="1023"/>
      <c r="F14" s="729">
        <f t="shared" si="0"/>
        <v>0</v>
      </c>
      <c r="G14" s="730">
        <f t="shared" si="1"/>
        <v>0</v>
      </c>
    </row>
    <row r="15" spans="1:7" ht="12" customHeight="1">
      <c r="A15" s="828"/>
      <c r="B15" s="829" t="s">
        <v>332</v>
      </c>
      <c r="C15" s="568"/>
      <c r="D15" s="727">
        <f>Subcontractors!F40</f>
        <v>0</v>
      </c>
      <c r="E15" s="1023"/>
      <c r="F15" s="729">
        <f t="shared" si="0"/>
        <v>0</v>
      </c>
      <c r="G15" s="730">
        <f t="shared" si="1"/>
        <v>0</v>
      </c>
    </row>
    <row r="16" spans="1:7" ht="12" customHeight="1">
      <c r="A16" s="828"/>
      <c r="B16" s="829" t="s">
        <v>911</v>
      </c>
      <c r="C16" s="568"/>
      <c r="D16" s="727">
        <f>Subcontractors!F33</f>
        <v>0</v>
      </c>
      <c r="E16" s="1023"/>
      <c r="F16" s="729">
        <f t="shared" si="0"/>
        <v>0</v>
      </c>
      <c r="G16" s="730">
        <f t="shared" si="1"/>
        <v>0</v>
      </c>
    </row>
    <row r="17" spans="1:9" ht="12" customHeight="1">
      <c r="A17" s="828"/>
      <c r="B17" s="830"/>
      <c r="C17" s="568"/>
      <c r="D17" s="831"/>
      <c r="E17" s="1023"/>
      <c r="F17" s="729">
        <f t="shared" si="0"/>
        <v>0</v>
      </c>
      <c r="G17" s="730">
        <f t="shared" si="1"/>
        <v>0</v>
      </c>
      <c r="I17" s="16" t="s">
        <v>1</v>
      </c>
    </row>
    <row r="18" spans="1:7" ht="12" customHeight="1">
      <c r="A18" s="828"/>
      <c r="B18" s="830"/>
      <c r="C18" s="568"/>
      <c r="D18" s="831"/>
      <c r="E18" s="1023"/>
      <c r="F18" s="729">
        <f t="shared" si="0"/>
        <v>0</v>
      </c>
      <c r="G18" s="730">
        <f t="shared" si="1"/>
        <v>0</v>
      </c>
    </row>
    <row r="19" spans="1:7" ht="12" customHeight="1">
      <c r="A19" s="828"/>
      <c r="B19" s="830"/>
      <c r="C19" s="568"/>
      <c r="D19" s="831"/>
      <c r="E19" s="1023"/>
      <c r="F19" s="729">
        <f t="shared" si="0"/>
        <v>0</v>
      </c>
      <c r="G19" s="730">
        <f t="shared" si="1"/>
        <v>0</v>
      </c>
    </row>
    <row r="20" spans="1:7" ht="12" customHeight="1" thickBot="1">
      <c r="A20" s="832"/>
      <c r="B20" s="833"/>
      <c r="C20" s="726"/>
      <c r="D20" s="834"/>
      <c r="E20" s="1024"/>
      <c r="F20" s="729">
        <f t="shared" si="0"/>
        <v>0</v>
      </c>
      <c r="G20" s="730">
        <f t="shared" si="1"/>
        <v>0</v>
      </c>
    </row>
    <row r="21" spans="1:7" ht="12" customHeight="1" thickBot="1">
      <c r="A21" s="807"/>
      <c r="B21" s="840" t="s">
        <v>90</v>
      </c>
      <c r="C21" s="835"/>
      <c r="D21" s="836">
        <f>SUM(D6:D20)</f>
        <v>0</v>
      </c>
      <c r="E21" s="837"/>
      <c r="F21" s="838">
        <f>SUM(F6:F20)</f>
        <v>0</v>
      </c>
      <c r="G21" s="806">
        <f>SUM(G6:G20)</f>
        <v>0</v>
      </c>
    </row>
    <row r="22" spans="1:7" ht="12" customHeight="1" thickBot="1">
      <c r="A22" s="820"/>
      <c r="B22" s="821"/>
      <c r="C22" s="811"/>
      <c r="D22" s="822" t="s">
        <v>91</v>
      </c>
      <c r="E22" s="839"/>
      <c r="F22" s="824"/>
      <c r="G22" s="825"/>
    </row>
    <row r="23" spans="1:7" ht="12" customHeight="1">
      <c r="A23" s="826"/>
      <c r="B23" s="827" t="s">
        <v>901</v>
      </c>
      <c r="C23" s="725"/>
      <c r="D23" s="728">
        <f>Plant_Air_System!F12</f>
        <v>0</v>
      </c>
      <c r="E23" s="1022"/>
      <c r="F23" s="729">
        <f>D23*E23</f>
        <v>0</v>
      </c>
      <c r="G23" s="730">
        <f>D23-F23</f>
        <v>0</v>
      </c>
    </row>
    <row r="24" spans="1:7" ht="12" customHeight="1">
      <c r="A24" s="828"/>
      <c r="B24" s="829" t="s">
        <v>912</v>
      </c>
      <c r="C24" s="568"/>
      <c r="D24" s="727">
        <f>Plant_Air_System!F18</f>
        <v>0</v>
      </c>
      <c r="E24" s="1023"/>
      <c r="F24" s="729">
        <f aca="true" t="shared" si="2" ref="F24:F50">D24*E24</f>
        <v>0</v>
      </c>
      <c r="G24" s="730">
        <f aca="true" t="shared" si="3" ref="G24:G50">D24-F24</f>
        <v>0</v>
      </c>
    </row>
    <row r="25" spans="1:7" ht="12" customHeight="1">
      <c r="A25" s="828"/>
      <c r="B25" s="829" t="s">
        <v>195</v>
      </c>
      <c r="C25" s="568"/>
      <c r="D25" s="727">
        <f>Plant_Air_System!F5</f>
        <v>0</v>
      </c>
      <c r="E25" s="1023"/>
      <c r="F25" s="729">
        <f t="shared" si="2"/>
        <v>0</v>
      </c>
      <c r="G25" s="730">
        <f t="shared" si="3"/>
        <v>0</v>
      </c>
    </row>
    <row r="26" spans="1:7" ht="12" customHeight="1">
      <c r="A26" s="828"/>
      <c r="B26" s="829" t="s">
        <v>913</v>
      </c>
      <c r="C26" s="568"/>
      <c r="D26" s="727">
        <f>Plant_Air_System!F30</f>
        <v>0</v>
      </c>
      <c r="E26" s="1023"/>
      <c r="F26" s="729">
        <f t="shared" si="2"/>
        <v>0</v>
      </c>
      <c r="G26" s="730">
        <f t="shared" si="3"/>
        <v>0</v>
      </c>
    </row>
    <row r="27" spans="1:7" ht="12" customHeight="1">
      <c r="A27" s="828"/>
      <c r="B27" s="829" t="s">
        <v>914</v>
      </c>
      <c r="C27" s="568"/>
      <c r="D27" s="727">
        <f>Plant_Air_System!F37</f>
        <v>0</v>
      </c>
      <c r="E27" s="1023"/>
      <c r="F27" s="729">
        <f t="shared" si="2"/>
        <v>0</v>
      </c>
      <c r="G27" s="730">
        <f t="shared" si="3"/>
        <v>0</v>
      </c>
    </row>
    <row r="28" spans="1:7" ht="12" customHeight="1">
      <c r="A28" s="828"/>
      <c r="B28" s="829" t="s">
        <v>219</v>
      </c>
      <c r="C28" s="568"/>
      <c r="D28" s="727">
        <f>Plant_Air_System!F43</f>
        <v>0</v>
      </c>
      <c r="E28" s="1023"/>
      <c r="F28" s="729">
        <f t="shared" si="2"/>
        <v>0</v>
      </c>
      <c r="G28" s="730">
        <f t="shared" si="3"/>
        <v>0</v>
      </c>
    </row>
    <row r="29" spans="1:7" ht="12" customHeight="1">
      <c r="A29" s="828"/>
      <c r="B29" s="829" t="s">
        <v>915</v>
      </c>
      <c r="C29" s="568"/>
      <c r="D29" s="727">
        <f>Plant_Air_System!F73</f>
        <v>0</v>
      </c>
      <c r="E29" s="1023"/>
      <c r="F29" s="729">
        <f t="shared" si="2"/>
        <v>0</v>
      </c>
      <c r="G29" s="730">
        <f t="shared" si="3"/>
        <v>0</v>
      </c>
    </row>
    <row r="30" spans="1:7" ht="12" customHeight="1">
      <c r="A30" s="828"/>
      <c r="B30" s="829" t="s">
        <v>916</v>
      </c>
      <c r="C30" s="568"/>
      <c r="D30" s="727">
        <f>Plant_Air_System!F79</f>
        <v>0</v>
      </c>
      <c r="E30" s="1023"/>
      <c r="F30" s="729">
        <f t="shared" si="2"/>
        <v>0</v>
      </c>
      <c r="G30" s="730">
        <f t="shared" si="3"/>
        <v>0</v>
      </c>
    </row>
    <row r="31" spans="1:7" ht="12" customHeight="1">
      <c r="A31" s="828"/>
      <c r="B31" s="829" t="s">
        <v>269</v>
      </c>
      <c r="C31" s="568"/>
      <c r="D31" s="727">
        <f>Plant_Fluid_System!F5</f>
        <v>0</v>
      </c>
      <c r="E31" s="1023"/>
      <c r="F31" s="729">
        <f t="shared" si="2"/>
        <v>0</v>
      </c>
      <c r="G31" s="730">
        <f t="shared" si="3"/>
        <v>0</v>
      </c>
    </row>
    <row r="32" spans="1:7" ht="12" customHeight="1">
      <c r="A32" s="828"/>
      <c r="B32" s="829" t="s">
        <v>273</v>
      </c>
      <c r="C32" s="568"/>
      <c r="D32" s="727">
        <f>Plant_Fluid_System!F11</f>
        <v>0</v>
      </c>
      <c r="E32" s="1023"/>
      <c r="F32" s="729">
        <f t="shared" si="2"/>
        <v>0</v>
      </c>
      <c r="G32" s="730">
        <f t="shared" si="3"/>
        <v>0</v>
      </c>
    </row>
    <row r="33" spans="1:7" ht="12" customHeight="1">
      <c r="A33" s="828"/>
      <c r="B33" s="829" t="s">
        <v>277</v>
      </c>
      <c r="C33" s="568"/>
      <c r="D33" s="727">
        <f>Plant_Fluid_System!F17</f>
        <v>0</v>
      </c>
      <c r="E33" s="1023"/>
      <c r="F33" s="729">
        <f t="shared" si="2"/>
        <v>0</v>
      </c>
      <c r="G33" s="730">
        <f t="shared" si="3"/>
        <v>0</v>
      </c>
    </row>
    <row r="34" spans="1:7" ht="12" customHeight="1">
      <c r="A34" s="828"/>
      <c r="B34" s="829" t="s">
        <v>283</v>
      </c>
      <c r="C34" s="568"/>
      <c r="D34" s="727">
        <f>Plant_Fluid_System!F23</f>
        <v>0</v>
      </c>
      <c r="E34" s="1023"/>
      <c r="F34" s="729">
        <f t="shared" si="2"/>
        <v>0</v>
      </c>
      <c r="G34" s="730">
        <f t="shared" si="3"/>
        <v>0</v>
      </c>
    </row>
    <row r="35" spans="1:7" ht="12" customHeight="1">
      <c r="A35" s="828"/>
      <c r="B35" s="829" t="s">
        <v>917</v>
      </c>
      <c r="C35" s="568"/>
      <c r="D35" s="727">
        <f>Plant_Fluid_System!F29</f>
        <v>0</v>
      </c>
      <c r="E35" s="1023"/>
      <c r="F35" s="729">
        <f t="shared" si="2"/>
        <v>0</v>
      </c>
      <c r="G35" s="730">
        <f t="shared" si="3"/>
        <v>0</v>
      </c>
    </row>
    <row r="36" spans="1:7" ht="12" customHeight="1">
      <c r="A36" s="828"/>
      <c r="B36" s="830"/>
      <c r="C36" s="568"/>
      <c r="D36" s="830"/>
      <c r="E36" s="1023"/>
      <c r="F36" s="729">
        <f t="shared" si="2"/>
        <v>0</v>
      </c>
      <c r="G36" s="730">
        <f t="shared" si="3"/>
        <v>0</v>
      </c>
    </row>
    <row r="37" spans="1:7" ht="12" customHeight="1">
      <c r="A37" s="828"/>
      <c r="B37" s="830"/>
      <c r="C37" s="568"/>
      <c r="D37" s="830"/>
      <c r="E37" s="1023"/>
      <c r="F37" s="729">
        <f t="shared" si="2"/>
        <v>0</v>
      </c>
      <c r="G37" s="730">
        <f t="shared" si="3"/>
        <v>0</v>
      </c>
    </row>
    <row r="38" spans="1:7" ht="12" customHeight="1">
      <c r="A38" s="828"/>
      <c r="B38" s="830"/>
      <c r="C38" s="568"/>
      <c r="D38" s="830"/>
      <c r="E38" s="1023"/>
      <c r="F38" s="729">
        <f t="shared" si="2"/>
        <v>0</v>
      </c>
      <c r="G38" s="730">
        <f t="shared" si="3"/>
        <v>0</v>
      </c>
    </row>
    <row r="39" spans="1:7" ht="12" customHeight="1">
      <c r="A39" s="828"/>
      <c r="B39" s="829" t="s">
        <v>902</v>
      </c>
      <c r="C39" s="568"/>
      <c r="D39" s="727">
        <f>'Ductwork_&amp;_Accessories'!F13</f>
        <v>0</v>
      </c>
      <c r="E39" s="1023"/>
      <c r="F39" s="729">
        <f t="shared" si="2"/>
        <v>0</v>
      </c>
      <c r="G39" s="730">
        <f t="shared" si="3"/>
        <v>0</v>
      </c>
    </row>
    <row r="40" spans="1:7" ht="12" customHeight="1">
      <c r="A40" s="828"/>
      <c r="B40" s="829" t="s">
        <v>918</v>
      </c>
      <c r="C40" s="568"/>
      <c r="D40" s="727">
        <f>'Ductwork_&amp;_Accessories'!F16</f>
        <v>0</v>
      </c>
      <c r="E40" s="1023"/>
      <c r="F40" s="729">
        <f t="shared" si="2"/>
        <v>0</v>
      </c>
      <c r="G40" s="730">
        <f t="shared" si="3"/>
        <v>0</v>
      </c>
    </row>
    <row r="41" spans="1:7" ht="12" customHeight="1">
      <c r="A41" s="828"/>
      <c r="B41" s="829" t="s">
        <v>919</v>
      </c>
      <c r="C41" s="568"/>
      <c r="D41" s="727">
        <f>'Ductwork_&amp;_Accessories'!F19</f>
        <v>0</v>
      </c>
      <c r="E41" s="1023"/>
      <c r="F41" s="729">
        <f t="shared" si="2"/>
        <v>0</v>
      </c>
      <c r="G41" s="730">
        <f t="shared" si="3"/>
        <v>0</v>
      </c>
    </row>
    <row r="42" spans="1:7" ht="12" customHeight="1">
      <c r="A42" s="828"/>
      <c r="B42" s="829" t="s">
        <v>920</v>
      </c>
      <c r="C42" s="568"/>
      <c r="D42" s="727">
        <f>'Ductwork_&amp;_Accessories'!F24</f>
        <v>0</v>
      </c>
      <c r="E42" s="1023"/>
      <c r="F42" s="729">
        <f t="shared" si="2"/>
        <v>0</v>
      </c>
      <c r="G42" s="730">
        <f t="shared" si="3"/>
        <v>0</v>
      </c>
    </row>
    <row r="43" spans="1:7" ht="12" customHeight="1">
      <c r="A43" s="828"/>
      <c r="B43" s="829" t="s">
        <v>921</v>
      </c>
      <c r="C43" s="568"/>
      <c r="D43" s="727">
        <f>'Ductwork_&amp;_Accessories'!F30</f>
        <v>0</v>
      </c>
      <c r="E43" s="1023"/>
      <c r="F43" s="729">
        <f t="shared" si="2"/>
        <v>0</v>
      </c>
      <c r="G43" s="730">
        <f t="shared" si="3"/>
        <v>0</v>
      </c>
    </row>
    <row r="44" spans="1:7" ht="12" customHeight="1">
      <c r="A44" s="828"/>
      <c r="B44" s="829" t="s">
        <v>168</v>
      </c>
      <c r="C44" s="568"/>
      <c r="D44" s="727">
        <f>'Ductwork_&amp;_Accessories'!F36</f>
        <v>0</v>
      </c>
      <c r="E44" s="1023"/>
      <c r="F44" s="729">
        <f t="shared" si="2"/>
        <v>0</v>
      </c>
      <c r="G44" s="730">
        <f t="shared" si="3"/>
        <v>0</v>
      </c>
    </row>
    <row r="45" spans="1:7" ht="12" customHeight="1">
      <c r="A45" s="828"/>
      <c r="B45" s="829" t="s">
        <v>171</v>
      </c>
      <c r="C45" s="568"/>
      <c r="D45" s="727">
        <f>'Ductwork_&amp;_Accessories'!F42</f>
        <v>0</v>
      </c>
      <c r="E45" s="1023"/>
      <c r="F45" s="729">
        <f t="shared" si="2"/>
        <v>0</v>
      </c>
      <c r="G45" s="730">
        <f t="shared" si="3"/>
        <v>0</v>
      </c>
    </row>
    <row r="46" spans="1:7" ht="12" customHeight="1">
      <c r="A46" s="828"/>
      <c r="B46" s="829" t="s">
        <v>922</v>
      </c>
      <c r="C46" s="568"/>
      <c r="D46" s="727">
        <f>'Ductwork_&amp;_Accessories'!F49</f>
        <v>0</v>
      </c>
      <c r="E46" s="1023"/>
      <c r="F46" s="729">
        <f t="shared" si="2"/>
        <v>0</v>
      </c>
      <c r="G46" s="730">
        <f t="shared" si="3"/>
        <v>0</v>
      </c>
    </row>
    <row r="47" spans="1:7" ht="12" customHeight="1">
      <c r="A47" s="828"/>
      <c r="B47" s="830"/>
      <c r="C47" s="568"/>
      <c r="D47" s="830"/>
      <c r="E47" s="1023"/>
      <c r="F47" s="729">
        <f t="shared" si="2"/>
        <v>0</v>
      </c>
      <c r="G47" s="730">
        <f t="shared" si="3"/>
        <v>0</v>
      </c>
    </row>
    <row r="48" spans="1:7" ht="12" customHeight="1">
      <c r="A48" s="828"/>
      <c r="B48" s="830"/>
      <c r="C48" s="568"/>
      <c r="D48" s="830"/>
      <c r="E48" s="1023"/>
      <c r="F48" s="729">
        <f t="shared" si="2"/>
        <v>0</v>
      </c>
      <c r="G48" s="730">
        <f t="shared" si="3"/>
        <v>0</v>
      </c>
    </row>
    <row r="49" spans="1:7" ht="12" customHeight="1">
      <c r="A49" s="828"/>
      <c r="B49" s="830"/>
      <c r="C49" s="568"/>
      <c r="D49" s="830"/>
      <c r="E49" s="1023"/>
      <c r="F49" s="729">
        <f t="shared" si="2"/>
        <v>0</v>
      </c>
      <c r="G49" s="730">
        <f t="shared" si="3"/>
        <v>0</v>
      </c>
    </row>
    <row r="50" spans="1:7" ht="12" customHeight="1" thickBot="1">
      <c r="A50" s="828"/>
      <c r="B50" s="830"/>
      <c r="C50" s="568"/>
      <c r="D50" s="830"/>
      <c r="E50" s="1023"/>
      <c r="F50" s="729">
        <f t="shared" si="2"/>
        <v>0</v>
      </c>
      <c r="G50" s="730">
        <f t="shared" si="3"/>
        <v>0</v>
      </c>
    </row>
    <row r="51" spans="1:7" ht="12" customHeight="1" thickBot="1">
      <c r="A51" s="807"/>
      <c r="B51" s="840" t="s">
        <v>90</v>
      </c>
      <c r="C51" s="835"/>
      <c r="D51" s="731">
        <f>SUM(D23:D50)</f>
        <v>0</v>
      </c>
      <c r="E51" s="841"/>
      <c r="F51" s="805">
        <f>SUM(F23:F50)</f>
        <v>0</v>
      </c>
      <c r="G51" s="806">
        <f>SUM(G23:G50)</f>
        <v>0</v>
      </c>
    </row>
    <row r="52" spans="1:7" ht="12" customHeight="1" thickBot="1">
      <c r="A52" s="820"/>
      <c r="B52" s="821"/>
      <c r="C52" s="811"/>
      <c r="D52" s="822" t="s">
        <v>904</v>
      </c>
      <c r="E52" s="839"/>
      <c r="F52" s="824"/>
      <c r="G52" s="825"/>
    </row>
    <row r="53" spans="1:7" ht="12" customHeight="1">
      <c r="A53" s="826"/>
      <c r="B53" s="827" t="s">
        <v>17</v>
      </c>
      <c r="C53" s="725"/>
      <c r="D53" s="728">
        <f>Preliminaries!E55</f>
        <v>0</v>
      </c>
      <c r="E53" s="1022"/>
      <c r="F53" s="729">
        <f>D53*E53</f>
        <v>0</v>
      </c>
      <c r="G53" s="730">
        <f>D53-F53</f>
        <v>0</v>
      </c>
    </row>
    <row r="54" spans="1:7" ht="12" customHeight="1">
      <c r="A54" s="828"/>
      <c r="B54" s="830"/>
      <c r="C54" s="568"/>
      <c r="D54" s="830"/>
      <c r="E54" s="1023"/>
      <c r="F54" s="729">
        <f aca="true" t="shared" si="4" ref="F54:F62">D54*E54</f>
        <v>0</v>
      </c>
      <c r="G54" s="730">
        <f aca="true" t="shared" si="5" ref="G54:G62">D54-F54</f>
        <v>0</v>
      </c>
    </row>
    <row r="55" spans="1:7" ht="12" customHeight="1">
      <c r="A55" s="828"/>
      <c r="B55" s="829" t="s">
        <v>93</v>
      </c>
      <c r="C55" s="568"/>
      <c r="D55" s="727">
        <f>Summary!F30</f>
        <v>0</v>
      </c>
      <c r="E55" s="1023"/>
      <c r="F55" s="729">
        <f t="shared" si="4"/>
        <v>0</v>
      </c>
      <c r="G55" s="730">
        <f t="shared" si="5"/>
        <v>0</v>
      </c>
    </row>
    <row r="56" spans="1:7" ht="12" customHeight="1">
      <c r="A56" s="828"/>
      <c r="B56" s="829" t="s">
        <v>64</v>
      </c>
      <c r="C56" s="568"/>
      <c r="D56" s="727">
        <f>Summary!F29</f>
        <v>0</v>
      </c>
      <c r="E56" s="1023"/>
      <c r="F56" s="729">
        <f t="shared" si="4"/>
        <v>0</v>
      </c>
      <c r="G56" s="730">
        <f t="shared" si="5"/>
        <v>0</v>
      </c>
    </row>
    <row r="57" spans="1:7" ht="12" customHeight="1">
      <c r="A57" s="828"/>
      <c r="B57" s="829" t="s">
        <v>923</v>
      </c>
      <c r="C57" s="568"/>
      <c r="D57" s="727">
        <f>Summary!F27</f>
        <v>0</v>
      </c>
      <c r="E57" s="1023"/>
      <c r="F57" s="729">
        <f t="shared" si="4"/>
        <v>0</v>
      </c>
      <c r="G57" s="730">
        <f t="shared" si="5"/>
        <v>0</v>
      </c>
    </row>
    <row r="58" spans="1:7" ht="12" customHeight="1">
      <c r="A58" s="828"/>
      <c r="B58" s="829" t="s">
        <v>924</v>
      </c>
      <c r="C58" s="568"/>
      <c r="D58" s="727">
        <f>Summary!F28</f>
        <v>0</v>
      </c>
      <c r="E58" s="1023"/>
      <c r="F58" s="729">
        <f t="shared" si="4"/>
        <v>0</v>
      </c>
      <c r="G58" s="730">
        <f t="shared" si="5"/>
        <v>0</v>
      </c>
    </row>
    <row r="59" spans="1:7" ht="12" customHeight="1">
      <c r="A59" s="828"/>
      <c r="B59" s="829" t="s">
        <v>903</v>
      </c>
      <c r="C59" s="568"/>
      <c r="D59" s="727">
        <f>Summary!F37</f>
        <v>0</v>
      </c>
      <c r="E59" s="1023">
        <v>0.01</v>
      </c>
      <c r="F59" s="729">
        <f t="shared" si="4"/>
        <v>0</v>
      </c>
      <c r="G59" s="730">
        <f t="shared" si="5"/>
        <v>0</v>
      </c>
    </row>
    <row r="60" spans="1:7" ht="12" customHeight="1">
      <c r="A60" s="828"/>
      <c r="B60" s="830"/>
      <c r="C60" s="568"/>
      <c r="D60" s="830"/>
      <c r="E60" s="1023"/>
      <c r="F60" s="729">
        <f t="shared" si="4"/>
        <v>0</v>
      </c>
      <c r="G60" s="730">
        <f t="shared" si="5"/>
        <v>0</v>
      </c>
    </row>
    <row r="61" spans="1:7" ht="12" customHeight="1">
      <c r="A61" s="828"/>
      <c r="B61" s="830"/>
      <c r="C61" s="568"/>
      <c r="D61" s="830"/>
      <c r="E61" s="1023"/>
      <c r="F61" s="729">
        <f t="shared" si="4"/>
        <v>0</v>
      </c>
      <c r="G61" s="730">
        <f t="shared" si="5"/>
        <v>0</v>
      </c>
    </row>
    <row r="62" spans="1:7" ht="12" customHeight="1" thickBot="1">
      <c r="A62" s="832"/>
      <c r="B62" s="842" t="s">
        <v>925</v>
      </c>
      <c r="C62" s="726"/>
      <c r="D62" s="732">
        <f>Summary!F35</f>
        <v>0</v>
      </c>
      <c r="E62" s="1024"/>
      <c r="F62" s="729">
        <f t="shared" si="4"/>
        <v>0</v>
      </c>
      <c r="G62" s="730">
        <f t="shared" si="5"/>
        <v>0</v>
      </c>
    </row>
    <row r="63" spans="1:7" ht="12" customHeight="1" thickBot="1">
      <c r="A63" s="1033" t="s">
        <v>94</v>
      </c>
      <c r="B63" s="1034"/>
      <c r="C63" s="1035"/>
      <c r="D63" s="731">
        <f>SUM(D53:D62)</f>
        <v>0</v>
      </c>
      <c r="E63" s="841"/>
      <c r="F63" s="805">
        <f>SUM(F53:F62)</f>
        <v>0</v>
      </c>
      <c r="G63" s="806">
        <f>SUM(G53:G62)</f>
        <v>0</v>
      </c>
    </row>
    <row r="64" spans="1:7" ht="12" customHeight="1" thickBot="1">
      <c r="A64" s="1033" t="s">
        <v>926</v>
      </c>
      <c r="B64" s="1034"/>
      <c r="C64" s="1035"/>
      <c r="D64" s="733">
        <f>D63+D51+D21</f>
        <v>0</v>
      </c>
      <c r="E64" s="733"/>
      <c r="F64" s="733">
        <f>F63+F51+F21</f>
        <v>0</v>
      </c>
      <c r="G64" s="734">
        <f>G63+G51+G21</f>
        <v>0</v>
      </c>
    </row>
    <row r="65" spans="1:7" ht="12" customHeight="1">
      <c r="A65" s="1025"/>
      <c r="B65" s="1017"/>
      <c r="C65" s="1017"/>
      <c r="D65" s="1017"/>
      <c r="E65" s="1017"/>
      <c r="F65" s="1026" t="s">
        <v>95</v>
      </c>
      <c r="G65" s="843"/>
    </row>
    <row r="66" spans="1:7" ht="12" customHeight="1" thickBot="1">
      <c r="A66" s="1027"/>
      <c r="B66" s="1028"/>
      <c r="C66" s="1036" t="s">
        <v>819</v>
      </c>
      <c r="D66" s="1036"/>
      <c r="E66" s="1037"/>
      <c r="F66" s="735">
        <f>F64</f>
        <v>0</v>
      </c>
      <c r="G66" s="844"/>
    </row>
    <row r="67" spans="1:7" ht="12" customHeight="1" thickBot="1">
      <c r="A67" s="1029"/>
      <c r="B67" s="1030"/>
      <c r="C67" s="1034" t="s">
        <v>820</v>
      </c>
      <c r="D67" s="1034"/>
      <c r="E67" s="1038"/>
      <c r="F67" s="746"/>
      <c r="G67" s="844" t="s">
        <v>96</v>
      </c>
    </row>
  </sheetData>
  <sheetProtection sheet="1" objects="1" scenarios="1"/>
  <mergeCells count="4">
    <mergeCell ref="A64:C64"/>
    <mergeCell ref="C66:E66"/>
    <mergeCell ref="C67:E67"/>
    <mergeCell ref="A63:C63"/>
  </mergeCells>
  <printOptions/>
  <pageMargins left="0.5511811023622047" right="0.35433070866141736" top="0.3937007874015748" bottom="0.1968503937007874" header="0.31496062992125984" footer="0.7086614173228347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55"/>
  <sheetViews>
    <sheetView showGridLines="0" workbookViewId="0" topLeftCell="A1">
      <pane ySplit="4" topLeftCell="BM5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9.7109375" style="16" customWidth="1"/>
    <col min="2" max="2" width="31.57421875" style="16" customWidth="1"/>
    <col min="3" max="3" width="9.140625" style="16" customWidth="1"/>
    <col min="4" max="4" width="9.7109375" style="16" customWidth="1"/>
    <col min="5" max="5" width="13.00390625" style="16" customWidth="1"/>
    <col min="6" max="6" width="11.28125" style="16" customWidth="1"/>
    <col min="7" max="16384" width="9.140625" style="16" customWidth="1"/>
  </cols>
  <sheetData>
    <row r="1" spans="1:7" ht="24.75">
      <c r="A1" s="887" t="s">
        <v>0</v>
      </c>
      <c r="B1" s="36" t="str">
        <f>Summary!B1</f>
        <v> </v>
      </c>
      <c r="C1" s="889"/>
      <c r="D1" s="890"/>
      <c r="E1" s="1021" t="s">
        <v>928</v>
      </c>
      <c r="F1" s="891"/>
      <c r="G1" s="891"/>
    </row>
    <row r="2" spans="1:7" ht="12.75">
      <c r="A2" s="892" t="s">
        <v>3</v>
      </c>
      <c r="B2" s="36" t="str">
        <f>Summary!B2</f>
        <v> </v>
      </c>
      <c r="C2" s="888"/>
      <c r="D2" s="888"/>
      <c r="E2" s="893" t="s">
        <v>4</v>
      </c>
      <c r="F2" s="888" t="str">
        <f>Summary!G2</f>
        <v> </v>
      </c>
      <c r="G2" s="888"/>
    </row>
    <row r="3" spans="1:7" ht="12.75">
      <c r="A3" s="892" t="s">
        <v>5</v>
      </c>
      <c r="B3" s="36" t="str">
        <f>Summary!B3</f>
        <v> </v>
      </c>
      <c r="C3" s="894" t="s">
        <v>6</v>
      </c>
      <c r="D3" s="1003">
        <f>Summary!E3</f>
        <v>0</v>
      </c>
      <c r="E3" s="897" t="s">
        <v>97</v>
      </c>
      <c r="F3" s="1004">
        <f ca="1">TODAY()</f>
        <v>37300</v>
      </c>
      <c r="G3" s="897"/>
    </row>
    <row r="4" spans="1:6" ht="16.5" thickBot="1">
      <c r="A4" s="1005" t="s">
        <v>98</v>
      </c>
      <c r="B4" s="1005" t="s">
        <v>13</v>
      </c>
      <c r="C4" s="1005" t="s">
        <v>14</v>
      </c>
      <c r="D4" s="1006" t="s">
        <v>26</v>
      </c>
      <c r="E4" s="1005" t="s">
        <v>15</v>
      </c>
      <c r="F4" s="1005" t="s">
        <v>811</v>
      </c>
    </row>
    <row r="5" spans="1:6" ht="13.5" thickTop="1">
      <c r="A5" s="457" t="s">
        <v>100</v>
      </c>
      <c r="B5" s="53" t="s">
        <v>101</v>
      </c>
      <c r="C5" s="1007"/>
      <c r="D5" s="1008"/>
      <c r="E5" s="38">
        <v>0</v>
      </c>
      <c r="F5" s="1009">
        <f>E5*0.1</f>
        <v>0</v>
      </c>
    </row>
    <row r="6" spans="1:6" ht="12.75">
      <c r="A6" s="457" t="s">
        <v>100</v>
      </c>
      <c r="B6" s="1010" t="s">
        <v>102</v>
      </c>
      <c r="C6" s="1007"/>
      <c r="D6" s="1011"/>
      <c r="E6" s="38"/>
      <c r="F6" s="1009">
        <f aca="true" t="shared" si="0" ref="F6:F54">E6*0.1</f>
        <v>0</v>
      </c>
    </row>
    <row r="7" spans="1:6" ht="12.75">
      <c r="A7" s="457" t="s">
        <v>100</v>
      </c>
      <c r="B7" s="1010" t="s">
        <v>103</v>
      </c>
      <c r="C7" s="1007"/>
      <c r="D7" s="1011"/>
      <c r="E7" s="38"/>
      <c r="F7" s="1009">
        <f t="shared" si="0"/>
        <v>0</v>
      </c>
    </row>
    <row r="8" spans="1:6" ht="12.75">
      <c r="A8" s="457" t="s">
        <v>100</v>
      </c>
      <c r="B8" s="1010" t="s">
        <v>104</v>
      </c>
      <c r="C8" s="1007"/>
      <c r="D8" s="1011"/>
      <c r="E8" s="38">
        <v>0</v>
      </c>
      <c r="F8" s="1009">
        <f t="shared" si="0"/>
        <v>0</v>
      </c>
    </row>
    <row r="9" spans="1:6" ht="12.75">
      <c r="A9" s="457" t="s">
        <v>105</v>
      </c>
      <c r="B9" s="1010" t="s">
        <v>106</v>
      </c>
      <c r="C9" s="1007"/>
      <c r="D9" s="1011"/>
      <c r="E9" s="38"/>
      <c r="F9" s="1009">
        <f t="shared" si="0"/>
        <v>0</v>
      </c>
    </row>
    <row r="10" spans="1:6" ht="12.75">
      <c r="A10" s="457" t="s">
        <v>107</v>
      </c>
      <c r="B10" s="1010" t="s">
        <v>108</v>
      </c>
      <c r="C10" s="1007"/>
      <c r="D10" s="1011"/>
      <c r="E10" s="38">
        <v>0</v>
      </c>
      <c r="F10" s="1009">
        <f t="shared" si="0"/>
        <v>0</v>
      </c>
    </row>
    <row r="11" spans="1:6" ht="12.75">
      <c r="A11" s="457" t="s">
        <v>109</v>
      </c>
      <c r="B11" s="1010" t="s">
        <v>110</v>
      </c>
      <c r="C11" s="1007"/>
      <c r="D11" s="1011"/>
      <c r="E11" s="38">
        <v>0</v>
      </c>
      <c r="F11" s="1009">
        <f t="shared" si="0"/>
        <v>0</v>
      </c>
    </row>
    <row r="12" spans="1:6" ht="12.75">
      <c r="A12" s="457" t="s">
        <v>109</v>
      </c>
      <c r="B12" s="1012" t="s">
        <v>111</v>
      </c>
      <c r="C12" s="1007"/>
      <c r="D12" s="1011"/>
      <c r="E12" s="38"/>
      <c r="F12" s="1009">
        <f t="shared" si="0"/>
        <v>0</v>
      </c>
    </row>
    <row r="13" spans="1:6" ht="12.75">
      <c r="A13" s="457" t="s">
        <v>109</v>
      </c>
      <c r="B13" s="1010" t="s">
        <v>112</v>
      </c>
      <c r="C13" s="1007"/>
      <c r="D13" s="1011"/>
      <c r="E13" s="38"/>
      <c r="F13" s="1009">
        <f t="shared" si="0"/>
        <v>0</v>
      </c>
    </row>
    <row r="14" spans="1:6" ht="12.75">
      <c r="A14" s="457" t="s">
        <v>109</v>
      </c>
      <c r="B14" s="73"/>
      <c r="C14" s="73"/>
      <c r="D14" s="55"/>
      <c r="E14" s="38"/>
      <c r="F14" s="1009">
        <f t="shared" si="0"/>
        <v>0</v>
      </c>
    </row>
    <row r="15" spans="1:6" ht="12.75">
      <c r="A15" s="457" t="s">
        <v>109</v>
      </c>
      <c r="B15" s="73"/>
      <c r="C15" s="73"/>
      <c r="D15" s="55"/>
      <c r="E15" s="38"/>
      <c r="F15" s="1009">
        <f t="shared" si="0"/>
        <v>0</v>
      </c>
    </row>
    <row r="16" spans="1:6" ht="12.75">
      <c r="A16" s="457" t="s">
        <v>109</v>
      </c>
      <c r="B16" s="73"/>
      <c r="C16" s="73"/>
      <c r="D16" s="55"/>
      <c r="E16" s="38"/>
      <c r="F16" s="1009">
        <f t="shared" si="0"/>
        <v>0</v>
      </c>
    </row>
    <row r="17" spans="1:6" ht="12.75">
      <c r="A17" s="457" t="s">
        <v>109</v>
      </c>
      <c r="B17" s="73"/>
      <c r="C17" s="73"/>
      <c r="D17" s="55"/>
      <c r="E17" s="38"/>
      <c r="F17" s="1009">
        <f t="shared" si="0"/>
        <v>0</v>
      </c>
    </row>
    <row r="18" spans="1:6" ht="12.75">
      <c r="A18" s="457" t="s">
        <v>113</v>
      </c>
      <c r="B18" s="1010" t="s">
        <v>114</v>
      </c>
      <c r="C18" s="1007" t="s">
        <v>1</v>
      </c>
      <c r="D18" s="1011" t="s">
        <v>1</v>
      </c>
      <c r="E18" s="38"/>
      <c r="F18" s="1009">
        <f t="shared" si="0"/>
        <v>0</v>
      </c>
    </row>
    <row r="19" spans="1:6" ht="12.75">
      <c r="A19" s="457" t="s">
        <v>113</v>
      </c>
      <c r="B19" s="1010" t="s">
        <v>115</v>
      </c>
      <c r="C19" s="1007"/>
      <c r="D19" s="1011"/>
      <c r="E19" s="38">
        <v>0</v>
      </c>
      <c r="F19" s="1009">
        <f t="shared" si="0"/>
        <v>0</v>
      </c>
    </row>
    <row r="20" spans="1:6" ht="12.75">
      <c r="A20" s="457" t="s">
        <v>39</v>
      </c>
      <c r="B20" s="1010" t="s">
        <v>116</v>
      </c>
      <c r="C20" s="1007"/>
      <c r="D20" s="1011"/>
      <c r="E20" s="38">
        <v>0</v>
      </c>
      <c r="F20" s="1009">
        <f t="shared" si="0"/>
        <v>0</v>
      </c>
    </row>
    <row r="21" spans="1:6" ht="12.75">
      <c r="A21" s="457" t="s">
        <v>39</v>
      </c>
      <c r="B21" s="1010" t="s">
        <v>117</v>
      </c>
      <c r="C21" s="1007"/>
      <c r="D21" s="1011"/>
      <c r="E21" s="38">
        <v>0</v>
      </c>
      <c r="F21" s="1009">
        <f t="shared" si="0"/>
        <v>0</v>
      </c>
    </row>
    <row r="22" spans="1:7" ht="12.75">
      <c r="A22" s="457" t="s">
        <v>39</v>
      </c>
      <c r="B22" s="1010" t="s">
        <v>118</v>
      </c>
      <c r="C22" s="1007"/>
      <c r="D22" s="1011"/>
      <c r="E22" s="38">
        <v>0</v>
      </c>
      <c r="F22" s="1009">
        <f t="shared" si="0"/>
        <v>0</v>
      </c>
      <c r="G22" s="1013">
        <f>SUM(E20:E22)</f>
        <v>0</v>
      </c>
    </row>
    <row r="23" spans="1:6" ht="12.75">
      <c r="A23" s="457" t="s">
        <v>119</v>
      </c>
      <c r="B23" s="1012" t="s">
        <v>120</v>
      </c>
      <c r="C23" s="1010"/>
      <c r="D23" s="1011"/>
      <c r="E23" s="38"/>
      <c r="F23" s="1009">
        <f t="shared" si="0"/>
        <v>0</v>
      </c>
    </row>
    <row r="24" spans="1:6" ht="12.75">
      <c r="A24" s="457" t="s">
        <v>72</v>
      </c>
      <c r="B24" s="1010" t="s">
        <v>121</v>
      </c>
      <c r="C24" s="1007"/>
      <c r="D24" s="1011"/>
      <c r="E24" s="38">
        <v>0</v>
      </c>
      <c r="F24" s="1009">
        <f t="shared" si="0"/>
        <v>0</v>
      </c>
    </row>
    <row r="25" spans="1:6" ht="12.75">
      <c r="A25" s="457" t="s">
        <v>33</v>
      </c>
      <c r="B25" s="1010" t="s">
        <v>122</v>
      </c>
      <c r="C25" s="1010"/>
      <c r="D25" s="1011"/>
      <c r="E25" s="38">
        <v>0</v>
      </c>
      <c r="F25" s="1009">
        <f t="shared" si="0"/>
        <v>0</v>
      </c>
    </row>
    <row r="26" spans="1:6" ht="12.75">
      <c r="A26" s="457" t="s">
        <v>123</v>
      </c>
      <c r="B26" s="1010" t="s">
        <v>124</v>
      </c>
      <c r="C26" s="1007"/>
      <c r="D26" s="1011"/>
      <c r="E26" s="38">
        <v>0</v>
      </c>
      <c r="F26" s="1009">
        <f t="shared" si="0"/>
        <v>0</v>
      </c>
    </row>
    <row r="27" spans="1:6" ht="12.75">
      <c r="A27" s="457" t="s">
        <v>123</v>
      </c>
      <c r="B27" s="1012" t="s">
        <v>125</v>
      </c>
      <c r="C27" s="54"/>
      <c r="D27" s="55">
        <v>45</v>
      </c>
      <c r="E27" s="38">
        <f>D27*C27</f>
        <v>0</v>
      </c>
      <c r="F27" s="1009">
        <f t="shared" si="0"/>
        <v>0</v>
      </c>
    </row>
    <row r="28" spans="1:6" ht="12.75">
      <c r="A28" s="457" t="s">
        <v>123</v>
      </c>
      <c r="B28" s="1010" t="s">
        <v>126</v>
      </c>
      <c r="C28" s="1007" t="s">
        <v>1</v>
      </c>
      <c r="D28" s="1011"/>
      <c r="E28" s="38">
        <v>0</v>
      </c>
      <c r="F28" s="1009">
        <f t="shared" si="0"/>
        <v>0</v>
      </c>
    </row>
    <row r="29" spans="1:6" ht="12.75">
      <c r="A29" s="457" t="s">
        <v>123</v>
      </c>
      <c r="B29" s="1010" t="s">
        <v>127</v>
      </c>
      <c r="C29" s="1007"/>
      <c r="D29" s="1011"/>
      <c r="E29" s="49">
        <v>0</v>
      </c>
      <c r="F29" s="1009">
        <f t="shared" si="0"/>
        <v>0</v>
      </c>
    </row>
    <row r="30" spans="1:6" ht="12.75">
      <c r="A30" s="457" t="s">
        <v>123</v>
      </c>
      <c r="B30" s="1010" t="s">
        <v>128</v>
      </c>
      <c r="C30" s="1007"/>
      <c r="D30" s="1011"/>
      <c r="E30" s="38">
        <v>0</v>
      </c>
      <c r="F30" s="1009">
        <f t="shared" si="0"/>
        <v>0</v>
      </c>
    </row>
    <row r="31" spans="1:6" ht="12.75">
      <c r="A31" s="457" t="s">
        <v>123</v>
      </c>
      <c r="B31" s="1010" t="s">
        <v>129</v>
      </c>
      <c r="C31" s="1007"/>
      <c r="D31" s="1011"/>
      <c r="E31" s="38">
        <v>0</v>
      </c>
      <c r="F31" s="1009">
        <f t="shared" si="0"/>
        <v>0</v>
      </c>
    </row>
    <row r="32" spans="1:6" ht="12.75">
      <c r="A32" s="457" t="s">
        <v>123</v>
      </c>
      <c r="B32" s="1010" t="s">
        <v>130</v>
      </c>
      <c r="C32" s="1007"/>
      <c r="D32" s="1011"/>
      <c r="E32" s="38">
        <v>0</v>
      </c>
      <c r="F32" s="1009">
        <f t="shared" si="0"/>
        <v>0</v>
      </c>
    </row>
    <row r="33" spans="1:6" ht="12.75">
      <c r="A33" s="457" t="s">
        <v>123</v>
      </c>
      <c r="B33" s="73"/>
      <c r="C33" s="54"/>
      <c r="D33" s="55"/>
      <c r="E33" s="37"/>
      <c r="F33" s="1009">
        <f t="shared" si="0"/>
        <v>0</v>
      </c>
    </row>
    <row r="34" spans="1:6" ht="12.75">
      <c r="A34" s="457" t="s">
        <v>123</v>
      </c>
      <c r="B34" s="73"/>
      <c r="C34" s="54"/>
      <c r="D34" s="55"/>
      <c r="E34" s="37"/>
      <c r="F34" s="1009">
        <f t="shared" si="0"/>
        <v>0</v>
      </c>
    </row>
    <row r="35" spans="1:6" ht="12.75">
      <c r="A35" s="457" t="s">
        <v>123</v>
      </c>
      <c r="B35" s="73"/>
      <c r="C35" s="73"/>
      <c r="D35" s="55"/>
      <c r="E35" s="73"/>
      <c r="F35" s="1009">
        <f t="shared" si="0"/>
        <v>0</v>
      </c>
    </row>
    <row r="36" spans="1:6" ht="12.75">
      <c r="A36" s="457" t="s">
        <v>123</v>
      </c>
      <c r="B36" s="73"/>
      <c r="C36" s="54"/>
      <c r="D36" s="55"/>
      <c r="E36" s="37"/>
      <c r="F36" s="1009">
        <f t="shared" si="0"/>
        <v>0</v>
      </c>
    </row>
    <row r="37" spans="1:6" ht="12.75">
      <c r="A37" s="457" t="s">
        <v>123</v>
      </c>
      <c r="B37" s="73"/>
      <c r="C37" s="54"/>
      <c r="D37" s="55"/>
      <c r="E37" s="37"/>
      <c r="F37" s="1009">
        <f t="shared" si="0"/>
        <v>0</v>
      </c>
    </row>
    <row r="38" spans="1:6" ht="12.75">
      <c r="A38" s="457" t="s">
        <v>123</v>
      </c>
      <c r="B38" s="73"/>
      <c r="C38" s="54"/>
      <c r="D38" s="55"/>
      <c r="E38" s="37"/>
      <c r="F38" s="1009">
        <f t="shared" si="0"/>
        <v>0</v>
      </c>
    </row>
    <row r="39" spans="1:6" ht="12.75">
      <c r="A39" s="457" t="s">
        <v>123</v>
      </c>
      <c r="B39" s="73"/>
      <c r="C39" s="54"/>
      <c r="D39" s="55"/>
      <c r="E39" s="37"/>
      <c r="F39" s="1009">
        <f t="shared" si="0"/>
        <v>0</v>
      </c>
    </row>
    <row r="40" spans="1:6" ht="12.75">
      <c r="A40" s="457" t="s">
        <v>123</v>
      </c>
      <c r="B40" s="73"/>
      <c r="C40" s="54"/>
      <c r="D40" s="55"/>
      <c r="E40" s="37"/>
      <c r="F40" s="1009">
        <f t="shared" si="0"/>
        <v>0</v>
      </c>
    </row>
    <row r="41" spans="1:6" ht="12.75">
      <c r="A41" s="457" t="s">
        <v>123</v>
      </c>
      <c r="B41" s="73"/>
      <c r="C41" s="54"/>
      <c r="D41" s="55"/>
      <c r="E41" s="37"/>
      <c r="F41" s="1009">
        <f t="shared" si="0"/>
        <v>0</v>
      </c>
    </row>
    <row r="42" spans="1:6" ht="12.75">
      <c r="A42" s="457" t="s">
        <v>123</v>
      </c>
      <c r="B42" s="73"/>
      <c r="C42" s="54"/>
      <c r="D42" s="55"/>
      <c r="E42" s="37"/>
      <c r="F42" s="1009">
        <f t="shared" si="0"/>
        <v>0</v>
      </c>
    </row>
    <row r="43" spans="1:6" ht="12.75">
      <c r="A43" s="457" t="s">
        <v>123</v>
      </c>
      <c r="B43" s="73"/>
      <c r="C43" s="54"/>
      <c r="D43" s="55"/>
      <c r="E43" s="37"/>
      <c r="F43" s="1009">
        <f t="shared" si="0"/>
        <v>0</v>
      </c>
    </row>
    <row r="44" spans="1:6" ht="12.75">
      <c r="A44" s="457" t="s">
        <v>123</v>
      </c>
      <c r="B44" s="73"/>
      <c r="C44" s="54"/>
      <c r="D44" s="55"/>
      <c r="E44" s="37"/>
      <c r="F44" s="1009">
        <f t="shared" si="0"/>
        <v>0</v>
      </c>
    </row>
    <row r="45" spans="1:6" ht="12.75">
      <c r="A45" s="457" t="s">
        <v>123</v>
      </c>
      <c r="B45" s="73"/>
      <c r="C45" s="54"/>
      <c r="D45" s="55"/>
      <c r="E45" s="37"/>
      <c r="F45" s="1009">
        <f t="shared" si="0"/>
        <v>0</v>
      </c>
    </row>
    <row r="46" spans="1:6" ht="12.75">
      <c r="A46" s="457" t="s">
        <v>123</v>
      </c>
      <c r="B46" s="73"/>
      <c r="C46" s="54"/>
      <c r="D46" s="55"/>
      <c r="E46" s="37"/>
      <c r="F46" s="1009">
        <f t="shared" si="0"/>
        <v>0</v>
      </c>
    </row>
    <row r="47" spans="1:6" ht="12.75">
      <c r="A47" s="457" t="s">
        <v>123</v>
      </c>
      <c r="B47" s="73"/>
      <c r="C47" s="54"/>
      <c r="D47" s="55"/>
      <c r="E47" s="37"/>
      <c r="F47" s="1009">
        <f t="shared" si="0"/>
        <v>0</v>
      </c>
    </row>
    <row r="48" spans="1:6" ht="12.75">
      <c r="A48" s="457" t="s">
        <v>123</v>
      </c>
      <c r="B48" s="73"/>
      <c r="C48" s="54"/>
      <c r="D48" s="55"/>
      <c r="E48" s="37"/>
      <c r="F48" s="1009">
        <f t="shared" si="0"/>
        <v>0</v>
      </c>
    </row>
    <row r="49" spans="1:6" ht="12.75">
      <c r="A49" s="457" t="s">
        <v>123</v>
      </c>
      <c r="B49" s="73"/>
      <c r="C49" s="54"/>
      <c r="D49" s="55"/>
      <c r="E49" s="37"/>
      <c r="F49" s="1009">
        <f t="shared" si="0"/>
        <v>0</v>
      </c>
    </row>
    <row r="50" spans="1:6" ht="12.75">
      <c r="A50" s="457" t="s">
        <v>123</v>
      </c>
      <c r="B50" s="73"/>
      <c r="C50" s="54"/>
      <c r="D50" s="55"/>
      <c r="E50" s="37"/>
      <c r="F50" s="1009">
        <f t="shared" si="0"/>
        <v>0</v>
      </c>
    </row>
    <row r="51" spans="1:6" ht="12.75">
      <c r="A51" s="457" t="s">
        <v>123</v>
      </c>
      <c r="B51" s="73"/>
      <c r="C51" s="54"/>
      <c r="D51" s="55"/>
      <c r="E51" s="37"/>
      <c r="F51" s="1009">
        <f t="shared" si="0"/>
        <v>0</v>
      </c>
    </row>
    <row r="52" spans="1:6" ht="12.75">
      <c r="A52" s="457" t="s">
        <v>123</v>
      </c>
      <c r="B52" s="73"/>
      <c r="C52" s="54"/>
      <c r="D52" s="55"/>
      <c r="E52" s="37"/>
      <c r="F52" s="1009">
        <f t="shared" si="0"/>
        <v>0</v>
      </c>
    </row>
    <row r="53" spans="1:6" ht="12.75">
      <c r="A53" s="457" t="s">
        <v>123</v>
      </c>
      <c r="B53" s="73"/>
      <c r="C53" s="54"/>
      <c r="D53" s="55"/>
      <c r="E53" s="37"/>
      <c r="F53" s="1009">
        <f t="shared" si="0"/>
        <v>0</v>
      </c>
    </row>
    <row r="54" spans="1:8" ht="13.5" thickBot="1">
      <c r="A54" s="1014" t="s">
        <v>726</v>
      </c>
      <c r="B54" s="1010" t="s">
        <v>927</v>
      </c>
      <c r="C54" s="1007"/>
      <c r="D54" s="1011"/>
      <c r="E54" s="37"/>
      <c r="F54" s="1009">
        <f t="shared" si="0"/>
        <v>0</v>
      </c>
      <c r="G54" s="1015"/>
      <c r="H54" s="803"/>
    </row>
    <row r="55" spans="1:8" ht="12.75">
      <c r="A55" s="1016"/>
      <c r="B55" s="1017" t="s">
        <v>131</v>
      </c>
      <c r="C55" s="1018"/>
      <c r="D55" s="1019"/>
      <c r="E55" s="1020">
        <f>SUM(E5:E54)</f>
        <v>0</v>
      </c>
      <c r="F55" s="1020">
        <f>SUM(F5:F54)</f>
        <v>0</v>
      </c>
      <c r="G55" s="1015"/>
      <c r="H55" s="19"/>
    </row>
  </sheetData>
  <sheetProtection sheet="1" objects="1" scenarios="1"/>
  <printOptions/>
  <pageMargins left="0.75" right="0.75" top="0.45" bottom="0.82" header="0.25" footer="0.5"/>
  <pageSetup horizontalDpi="300" verticalDpi="300" orientation="portrait" paperSize="9" r:id="rId1"/>
  <headerFooter alignWithMargins="0">
    <oddHeader>&amp;C&amp;A</oddHeader>
    <oddFooter>&amp;L&amp;F&amp;CPage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39"/>
  <sheetViews>
    <sheetView showGridLines="0" workbookViewId="0" topLeftCell="A1">
      <pane ySplit="4" topLeftCell="BM5" activePane="bottomLeft" state="frozen"/>
      <selection pane="topLeft" activeCell="A1" sqref="A1"/>
      <selection pane="bottomLeft" activeCell="C1" sqref="C1"/>
    </sheetView>
  </sheetViews>
  <sheetFormatPr defaultColWidth="9.140625" defaultRowHeight="12.75"/>
  <cols>
    <col min="1" max="1" width="5.421875" style="23" customWidth="1"/>
    <col min="2" max="2" width="6.00390625" style="23" customWidth="1"/>
    <col min="3" max="3" width="23.8515625" style="23" customWidth="1"/>
    <col min="4" max="4" width="9.7109375" style="23" customWidth="1"/>
    <col min="5" max="5" width="9.421875" style="23" customWidth="1"/>
    <col min="6" max="6" width="9.7109375" style="23" customWidth="1"/>
    <col min="7" max="8" width="9.8515625" style="23" customWidth="1"/>
    <col min="9" max="9" width="9.140625" style="23" customWidth="1"/>
    <col min="10" max="11" width="11.00390625" style="23" customWidth="1"/>
    <col min="12" max="16384" width="9.140625" style="23" customWidth="1"/>
  </cols>
  <sheetData>
    <row r="1" spans="1:9" ht="24.75" customHeight="1">
      <c r="A1" s="6" t="s">
        <v>0</v>
      </c>
      <c r="B1" s="128"/>
      <c r="C1" s="709" t="str">
        <f>Summary!B1</f>
        <v> </v>
      </c>
      <c r="D1" s="128"/>
      <c r="E1" s="128"/>
      <c r="F1" s="128"/>
      <c r="G1" s="711"/>
      <c r="H1" s="707" t="s">
        <v>2</v>
      </c>
      <c r="I1" s="82" t="s">
        <v>1</v>
      </c>
    </row>
    <row r="2" spans="1:9" s="21" customFormat="1" ht="14.25">
      <c r="A2" s="189" t="s">
        <v>6</v>
      </c>
      <c r="B2" s="708"/>
      <c r="C2" s="717">
        <f>Summary!E3</f>
        <v>0</v>
      </c>
      <c r="D2" s="20"/>
      <c r="E2" s="20"/>
      <c r="F2" s="710" t="s">
        <v>4</v>
      </c>
      <c r="G2" s="12" t="str">
        <f>Summary!G2</f>
        <v> </v>
      </c>
      <c r="H2" s="710" t="s">
        <v>7</v>
      </c>
      <c r="I2" s="129">
        <f ca="1">TODAY()</f>
        <v>37300</v>
      </c>
    </row>
    <row r="3" spans="1:10" s="22" customFormat="1" ht="12.75">
      <c r="A3" s="84"/>
      <c r="B3" s="84"/>
      <c r="C3" s="84"/>
      <c r="D3" s="57" t="s">
        <v>132</v>
      </c>
      <c r="E3" s="130"/>
      <c r="F3" s="56" t="s">
        <v>133</v>
      </c>
      <c r="G3" s="57"/>
      <c r="H3" s="57"/>
      <c r="I3" s="58"/>
      <c r="J3" s="22" t="s">
        <v>1</v>
      </c>
    </row>
    <row r="4" spans="1:10" s="21" customFormat="1" ht="13.5" thickBot="1">
      <c r="A4" s="59" t="s">
        <v>98</v>
      </c>
      <c r="B4" s="59" t="s">
        <v>134</v>
      </c>
      <c r="C4" s="59" t="s">
        <v>135</v>
      </c>
      <c r="D4" s="131" t="s">
        <v>136</v>
      </c>
      <c r="E4" s="132" t="s">
        <v>137</v>
      </c>
      <c r="F4" s="788" t="s">
        <v>136</v>
      </c>
      <c r="G4" s="789" t="s">
        <v>811</v>
      </c>
      <c r="H4" s="789" t="s">
        <v>138</v>
      </c>
      <c r="I4" s="789" t="s">
        <v>139</v>
      </c>
      <c r="J4" s="21" t="s">
        <v>1</v>
      </c>
    </row>
    <row r="5" spans="1:9" s="22" customFormat="1" ht="13.5" thickTop="1">
      <c r="A5" s="634" t="s">
        <v>140</v>
      </c>
      <c r="B5" s="63"/>
      <c r="C5" s="133" t="s">
        <v>141</v>
      </c>
      <c r="D5" s="133"/>
      <c r="E5" s="133"/>
      <c r="F5" s="169">
        <f>Duct_Sheetmetal!F55</f>
        <v>0</v>
      </c>
      <c r="G5" s="170">
        <f>Duct_Sheetmetal!G55</f>
        <v>0</v>
      </c>
      <c r="H5" s="700">
        <f>Duct_Sheetmetal!I55</f>
        <v>0</v>
      </c>
      <c r="I5" s="171"/>
    </row>
    <row r="6" spans="1:9" s="22" customFormat="1" ht="12.75">
      <c r="A6" s="470"/>
      <c r="B6" s="63"/>
      <c r="C6" s="83" t="s">
        <v>142</v>
      </c>
      <c r="D6" s="173"/>
      <c r="E6" s="173"/>
      <c r="F6" s="172"/>
      <c r="G6" s="173"/>
      <c r="H6" s="172"/>
      <c r="I6" s="173"/>
    </row>
    <row r="7" spans="1:9" s="22" customFormat="1" ht="12.75">
      <c r="A7" s="470"/>
      <c r="B7" s="63"/>
      <c r="C7" s="135"/>
      <c r="D7" s="173"/>
      <c r="E7" s="173"/>
      <c r="F7" s="172"/>
      <c r="G7" s="173"/>
      <c r="H7" s="172"/>
      <c r="I7" s="173"/>
    </row>
    <row r="8" spans="1:11" ht="12.75">
      <c r="A8" s="635" t="s">
        <v>140</v>
      </c>
      <c r="B8" s="68"/>
      <c r="C8" s="83" t="s">
        <v>143</v>
      </c>
      <c r="D8" s="173"/>
      <c r="E8" s="173"/>
      <c r="F8" s="175">
        <v>0</v>
      </c>
      <c r="G8" s="777">
        <f>F8*0.1</f>
        <v>0</v>
      </c>
      <c r="H8" s="701">
        <f>roundduct!I23</f>
        <v>0</v>
      </c>
      <c r="I8" s="175">
        <v>0</v>
      </c>
      <c r="K8" s="23" t="e">
        <f>IF(#REF!&lt;MIN(D9:D12),#VALUE!,"OK")</f>
        <v>#REF!</v>
      </c>
    </row>
    <row r="9" spans="1:9" ht="12.75">
      <c r="A9" s="469"/>
      <c r="B9" s="68"/>
      <c r="C9" s="63" t="s">
        <v>144</v>
      </c>
      <c r="D9" s="152">
        <v>0</v>
      </c>
      <c r="E9" s="152">
        <f>D9*0.1</f>
        <v>0</v>
      </c>
      <c r="F9" s="172"/>
      <c r="G9" s="173"/>
      <c r="H9" s="172"/>
      <c r="I9" s="173"/>
    </row>
    <row r="10" spans="1:9" ht="12.75">
      <c r="A10" s="469"/>
      <c r="B10" s="68"/>
      <c r="C10" s="63" t="s">
        <v>145</v>
      </c>
      <c r="D10" s="152">
        <v>0</v>
      </c>
      <c r="E10" s="152">
        <f>D10*0.1</f>
        <v>0</v>
      </c>
      <c r="F10" s="172"/>
      <c r="G10" s="173"/>
      <c r="H10" s="172"/>
      <c r="I10" s="173"/>
    </row>
    <row r="11" spans="1:9" ht="12.75">
      <c r="A11" s="469"/>
      <c r="B11" s="68"/>
      <c r="C11" s="63" t="s">
        <v>146</v>
      </c>
      <c r="D11" s="152">
        <v>0</v>
      </c>
      <c r="E11" s="152">
        <f>D11*0.1</f>
        <v>0</v>
      </c>
      <c r="F11" s="172"/>
      <c r="G11" s="173"/>
      <c r="H11" s="172"/>
      <c r="I11" s="173"/>
    </row>
    <row r="12" spans="1:9" ht="12" customHeight="1">
      <c r="A12" s="469"/>
      <c r="B12" s="68"/>
      <c r="C12" s="63" t="s">
        <v>147</v>
      </c>
      <c r="D12" s="152">
        <v>0</v>
      </c>
      <c r="E12" s="152">
        <f>D12*0.1</f>
        <v>0</v>
      </c>
      <c r="F12" s="172"/>
      <c r="G12" s="173"/>
      <c r="H12" s="172"/>
      <c r="I12" s="173"/>
    </row>
    <row r="13" spans="1:11" ht="12.75">
      <c r="A13" s="469" t="s">
        <v>148</v>
      </c>
      <c r="B13" s="68">
        <f>'Flex_Duct_&amp;_Spigots'!C19+'Flex_Duct_&amp;_Spigots'!C37</f>
        <v>0</v>
      </c>
      <c r="C13" s="83" t="s">
        <v>149</v>
      </c>
      <c r="D13" s="173"/>
      <c r="E13" s="174" t="s">
        <v>1</v>
      </c>
      <c r="F13" s="175">
        <f>D14</f>
        <v>0</v>
      </c>
      <c r="G13" s="777">
        <f>F13*0.1</f>
        <v>0</v>
      </c>
      <c r="H13" s="701">
        <f>'Flex_Duct_&amp;_Spigots'!I39</f>
        <v>0</v>
      </c>
      <c r="I13" s="176"/>
      <c r="K13" s="23" t="e">
        <f>IF(#REF!&lt;MIN(D14:D15),#VALUE!,"OK")</f>
        <v>#REF!</v>
      </c>
    </row>
    <row r="14" spans="1:9" ht="12.75">
      <c r="A14" s="469"/>
      <c r="B14" s="134">
        <f>'Flex_Duct_&amp;_Spigots'!E39</f>
        <v>0</v>
      </c>
      <c r="C14" s="64" t="s">
        <v>150</v>
      </c>
      <c r="D14" s="186">
        <f>'Flex_Duct_&amp;_Spigots'!F39</f>
        <v>0</v>
      </c>
      <c r="E14" s="152">
        <f>D14*0.1</f>
        <v>0</v>
      </c>
      <c r="F14" s="172"/>
      <c r="G14" s="186" t="s">
        <v>1</v>
      </c>
      <c r="H14" s="702"/>
      <c r="I14" s="554"/>
    </row>
    <row r="15" spans="1:9" ht="12.75">
      <c r="A15" s="469"/>
      <c r="B15" s="68"/>
      <c r="C15" s="64"/>
      <c r="D15" s="152"/>
      <c r="E15" s="152">
        <f>D15*0.1</f>
        <v>0</v>
      </c>
      <c r="F15" s="172"/>
      <c r="G15" s="186"/>
      <c r="H15" s="702"/>
      <c r="I15" s="554"/>
    </row>
    <row r="16" spans="1:11" ht="12.75">
      <c r="A16" s="469" t="s">
        <v>148</v>
      </c>
      <c r="B16" s="134">
        <f>'Flex_Duct_&amp;_Spigots'!C57</f>
        <v>0</v>
      </c>
      <c r="C16" s="83" t="s">
        <v>151</v>
      </c>
      <c r="D16" s="173"/>
      <c r="E16" s="174"/>
      <c r="F16" s="175">
        <f>D17</f>
        <v>0</v>
      </c>
      <c r="G16" s="777">
        <f>F16*0.1</f>
        <v>0</v>
      </c>
      <c r="H16" s="701">
        <f>'Flex_Duct_&amp;_Spigots'!I57</f>
        <v>0</v>
      </c>
      <c r="I16" s="185"/>
      <c r="K16" s="23" t="e">
        <f>IF(#REF!&lt;MIN(D17:D18),#VALUE!,"OK")</f>
        <v>#REF!</v>
      </c>
    </row>
    <row r="17" spans="1:9" ht="12.75">
      <c r="A17" s="469"/>
      <c r="B17" s="134">
        <f>'Flex_Duct_&amp;_Spigots'!C57</f>
        <v>0</v>
      </c>
      <c r="C17" s="64" t="s">
        <v>150</v>
      </c>
      <c r="D17" s="186">
        <f>'Flex_Duct_&amp;_Spigots'!F57</f>
        <v>0</v>
      </c>
      <c r="E17" s="152">
        <f>D17*0.1</f>
        <v>0</v>
      </c>
      <c r="F17" s="172"/>
      <c r="G17" s="184"/>
      <c r="H17" s="703"/>
      <c r="I17" s="184"/>
    </row>
    <row r="18" spans="1:9" ht="12.75">
      <c r="A18" s="469"/>
      <c r="B18" s="68"/>
      <c r="C18" s="64"/>
      <c r="D18" s="152"/>
      <c r="E18" s="152">
        <f>D18*0.1</f>
        <v>0</v>
      </c>
      <c r="F18" s="172"/>
      <c r="G18" s="777"/>
      <c r="H18" s="694"/>
      <c r="I18" s="152"/>
    </row>
    <row r="19" spans="1:11" ht="12.75">
      <c r="A19" s="469" t="s">
        <v>152</v>
      </c>
      <c r="B19" s="68">
        <f>Volume_Damper!E110</f>
        <v>0</v>
      </c>
      <c r="C19" s="83" t="s">
        <v>153</v>
      </c>
      <c r="D19" s="173"/>
      <c r="E19" s="174"/>
      <c r="F19" s="152">
        <v>0</v>
      </c>
      <c r="G19" s="777">
        <f>F19*0.1</f>
        <v>0</v>
      </c>
      <c r="H19" s="701">
        <f>Volume_Damper!F110</f>
        <v>0</v>
      </c>
      <c r="I19" s="186">
        <f>Volume_Damper!J110</f>
        <v>0</v>
      </c>
      <c r="K19" s="23" t="e">
        <f>IF(#REF!&lt;MIN(D20:D23),#VALUE!,"OK")</f>
        <v>#REF!</v>
      </c>
    </row>
    <row r="20" spans="1:9" ht="12.75">
      <c r="A20" s="469"/>
      <c r="B20" s="68" t="s">
        <v>1</v>
      </c>
      <c r="C20" s="63" t="s">
        <v>154</v>
      </c>
      <c r="D20" s="152">
        <v>0</v>
      </c>
      <c r="E20" s="152">
        <f>D20*0.1</f>
        <v>0</v>
      </c>
      <c r="F20" s="172"/>
      <c r="G20" s="173"/>
      <c r="H20" s="172"/>
      <c r="I20" s="173"/>
    </row>
    <row r="21" spans="1:9" ht="12.75">
      <c r="A21" s="469"/>
      <c r="B21" s="68" t="s">
        <v>1</v>
      </c>
      <c r="C21" s="63" t="s">
        <v>155</v>
      </c>
      <c r="D21" s="152">
        <v>0</v>
      </c>
      <c r="E21" s="152">
        <f>D21*0.1</f>
        <v>0</v>
      </c>
      <c r="F21" s="172"/>
      <c r="G21" s="173"/>
      <c r="H21" s="172"/>
      <c r="I21" s="173"/>
    </row>
    <row r="22" spans="1:9" ht="12.75">
      <c r="A22" s="469"/>
      <c r="B22" s="68"/>
      <c r="C22" s="63" t="s">
        <v>156</v>
      </c>
      <c r="D22" s="152">
        <v>0</v>
      </c>
      <c r="E22" s="152">
        <f>D22*0.1</f>
        <v>0</v>
      </c>
      <c r="F22" s="172"/>
      <c r="G22" s="173"/>
      <c r="H22" s="172"/>
      <c r="I22" s="173"/>
    </row>
    <row r="23" spans="1:10" ht="12.75">
      <c r="A23" s="469"/>
      <c r="B23" s="68"/>
      <c r="C23" s="63" t="s">
        <v>1</v>
      </c>
      <c r="D23" s="152">
        <v>0</v>
      </c>
      <c r="E23" s="152">
        <f>D23*0.1</f>
        <v>0</v>
      </c>
      <c r="F23" s="172"/>
      <c r="G23" s="173"/>
      <c r="H23" s="172"/>
      <c r="I23" s="173"/>
      <c r="J23" s="60"/>
    </row>
    <row r="24" spans="1:11" ht="12.75">
      <c r="A24" s="469" t="s">
        <v>157</v>
      </c>
      <c r="B24" s="68">
        <f>Fire_Damper!F105</f>
        <v>0</v>
      </c>
      <c r="C24" s="83" t="s">
        <v>158</v>
      </c>
      <c r="D24" s="173"/>
      <c r="E24" s="174"/>
      <c r="F24" s="152">
        <v>0</v>
      </c>
      <c r="G24" s="777">
        <f>F24*0.1</f>
        <v>0</v>
      </c>
      <c r="H24" s="704">
        <f>Fire_Damper!G105</f>
        <v>0</v>
      </c>
      <c r="I24" s="177"/>
      <c r="K24" s="23" t="e">
        <f>IF(#REF!&lt;MIN(D25:D29),#VALUE!,"OK")</f>
        <v>#REF!</v>
      </c>
    </row>
    <row r="25" spans="1:9" ht="12.75">
      <c r="A25" s="469"/>
      <c r="B25" s="68"/>
      <c r="C25" s="63" t="s">
        <v>154</v>
      </c>
      <c r="D25" s="152">
        <v>0</v>
      </c>
      <c r="E25" s="152">
        <f>D25*0.1</f>
        <v>0</v>
      </c>
      <c r="F25" s="172"/>
      <c r="G25" s="173"/>
      <c r="H25" s="172"/>
      <c r="I25" s="173"/>
    </row>
    <row r="26" spans="1:9" ht="12.75">
      <c r="A26" s="469"/>
      <c r="B26" s="68"/>
      <c r="C26" s="63" t="s">
        <v>159</v>
      </c>
      <c r="D26" s="152">
        <v>0</v>
      </c>
      <c r="E26" s="152">
        <f>D26*0.1</f>
        <v>0</v>
      </c>
      <c r="F26" s="172"/>
      <c r="G26" s="173"/>
      <c r="H26" s="172"/>
      <c r="I26" s="173"/>
    </row>
    <row r="27" spans="1:9" ht="12.75">
      <c r="A27" s="469"/>
      <c r="B27" s="68"/>
      <c r="C27" s="63" t="s">
        <v>156</v>
      </c>
      <c r="D27" s="152">
        <v>0</v>
      </c>
      <c r="E27" s="152">
        <f>D27*0.1</f>
        <v>0</v>
      </c>
      <c r="F27" s="172"/>
      <c r="G27" s="173"/>
      <c r="H27" s="172"/>
      <c r="I27" s="173"/>
    </row>
    <row r="28" spans="1:9" ht="12.75">
      <c r="A28" s="469"/>
      <c r="B28" s="68"/>
      <c r="C28" s="63"/>
      <c r="D28" s="152"/>
      <c r="E28" s="152">
        <f>D28*0.1</f>
        <v>0</v>
      </c>
      <c r="F28" s="172"/>
      <c r="G28" s="173"/>
      <c r="H28" s="172"/>
      <c r="I28" s="173"/>
    </row>
    <row r="29" spans="1:9" ht="12.75">
      <c r="A29" s="469" t="s">
        <v>160</v>
      </c>
      <c r="B29" s="68"/>
      <c r="C29" s="83" t="s">
        <v>161</v>
      </c>
      <c r="D29" s="173"/>
      <c r="E29" s="174"/>
      <c r="F29" s="176">
        <f>Fire_Damper!H105</f>
        <v>0</v>
      </c>
      <c r="G29" s="173"/>
      <c r="H29" s="172"/>
      <c r="I29" s="173"/>
    </row>
    <row r="30" spans="1:9" ht="12.75" customHeight="1">
      <c r="A30" s="469"/>
      <c r="B30" s="68">
        <f>grilles!J109</f>
        <v>0</v>
      </c>
      <c r="C30" s="83" t="s">
        <v>162</v>
      </c>
      <c r="D30" s="173"/>
      <c r="E30" s="174"/>
      <c r="F30" s="152">
        <v>0</v>
      </c>
      <c r="G30" s="777">
        <f>F30*0.1</f>
        <v>0</v>
      </c>
      <c r="H30" s="694">
        <f>grilles!L109</f>
        <v>0</v>
      </c>
      <c r="I30" s="152">
        <f>grilles!N109</f>
        <v>0</v>
      </c>
    </row>
    <row r="31" spans="1:11" ht="12.75">
      <c r="A31" s="469" t="s">
        <v>163</v>
      </c>
      <c r="B31" s="68" t="s">
        <v>1</v>
      </c>
      <c r="C31" s="63" t="s">
        <v>155</v>
      </c>
      <c r="D31" s="152"/>
      <c r="E31" s="152">
        <f>D31*0.1</f>
        <v>0</v>
      </c>
      <c r="F31" s="172"/>
      <c r="G31" s="173"/>
      <c r="H31" s="172"/>
      <c r="I31" s="173"/>
      <c r="K31" s="23" t="e">
        <f>IF(#REF!&lt;MIN(D31:D35),#VALUE!,"OK")</f>
        <v>#REF!</v>
      </c>
    </row>
    <row r="32" spans="1:9" ht="12.75">
      <c r="A32" s="469"/>
      <c r="B32" s="68" t="s">
        <v>1</v>
      </c>
      <c r="C32" s="63" t="s">
        <v>164</v>
      </c>
      <c r="D32" s="152"/>
      <c r="E32" s="152">
        <f>D32*0.1</f>
        <v>0</v>
      </c>
      <c r="F32" s="172"/>
      <c r="G32" s="173"/>
      <c r="H32" s="172"/>
      <c r="I32" s="173"/>
    </row>
    <row r="33" spans="1:9" ht="12.75">
      <c r="A33" s="469"/>
      <c r="B33" s="68"/>
      <c r="C33" s="63" t="s">
        <v>165</v>
      </c>
      <c r="D33" s="152"/>
      <c r="E33" s="152">
        <f>D33*0.1</f>
        <v>0</v>
      </c>
      <c r="F33" s="172"/>
      <c r="G33" s="173"/>
      <c r="H33" s="172"/>
      <c r="I33" s="173"/>
    </row>
    <row r="34" spans="1:9" ht="12.75">
      <c r="A34" s="469"/>
      <c r="B34" s="68"/>
      <c r="C34" s="63" t="s">
        <v>166</v>
      </c>
      <c r="D34" s="152"/>
      <c r="E34" s="152">
        <f>D34*0.1</f>
        <v>0</v>
      </c>
      <c r="F34" s="172"/>
      <c r="G34" s="173"/>
      <c r="H34" s="172"/>
      <c r="I34" s="173"/>
    </row>
    <row r="35" spans="1:9" ht="12.75">
      <c r="A35" s="469"/>
      <c r="B35" s="68"/>
      <c r="C35" s="63" t="s">
        <v>167</v>
      </c>
      <c r="D35" s="152"/>
      <c r="E35" s="152">
        <f>D35*0.1</f>
        <v>0</v>
      </c>
      <c r="F35" s="172"/>
      <c r="G35" s="173"/>
      <c r="H35" s="172"/>
      <c r="I35" s="173"/>
    </row>
    <row r="36" spans="1:9" ht="12.75">
      <c r="A36" s="469"/>
      <c r="B36" s="69" t="s">
        <v>1</v>
      </c>
      <c r="C36" s="83" t="s">
        <v>168</v>
      </c>
      <c r="D36" s="173"/>
      <c r="E36" s="174"/>
      <c r="F36" s="147">
        <v>0</v>
      </c>
      <c r="G36" s="777">
        <f>F36*0.1</f>
        <v>0</v>
      </c>
      <c r="H36" s="146">
        <v>0</v>
      </c>
      <c r="I36" s="155"/>
    </row>
    <row r="37" spans="1:11" ht="12.75">
      <c r="A37" s="471" t="s">
        <v>169</v>
      </c>
      <c r="B37" s="69"/>
      <c r="C37" s="65" t="s">
        <v>170</v>
      </c>
      <c r="D37" s="147"/>
      <c r="E37" s="152">
        <f>D37*0.1</f>
        <v>0</v>
      </c>
      <c r="F37" s="172"/>
      <c r="G37" s="173"/>
      <c r="H37" s="172"/>
      <c r="I37" s="173"/>
      <c r="K37" s="23" t="e">
        <f>IF(#REF!&lt;MIN(D37:D41),#VALUE!,"OK")</f>
        <v>#REF!</v>
      </c>
    </row>
    <row r="38" spans="1:9" ht="12.75">
      <c r="A38" s="471"/>
      <c r="B38" s="69"/>
      <c r="C38" s="65" t="s">
        <v>1</v>
      </c>
      <c r="D38" s="147"/>
      <c r="E38" s="152">
        <f>D38*0.1</f>
        <v>0</v>
      </c>
      <c r="F38" s="172"/>
      <c r="G38" s="173"/>
      <c r="H38" s="172"/>
      <c r="I38" s="173"/>
    </row>
    <row r="39" spans="1:9" ht="12.75">
      <c r="A39" s="471"/>
      <c r="B39" s="69"/>
      <c r="C39" s="65" t="s">
        <v>1</v>
      </c>
      <c r="D39" s="147">
        <v>0</v>
      </c>
      <c r="E39" s="152">
        <f>D39*0.1</f>
        <v>0</v>
      </c>
      <c r="F39" s="172"/>
      <c r="G39" s="173"/>
      <c r="H39" s="172"/>
      <c r="I39" s="173"/>
    </row>
    <row r="40" spans="1:9" ht="12.75">
      <c r="A40" s="471"/>
      <c r="B40" s="69"/>
      <c r="C40" s="65" t="s">
        <v>1</v>
      </c>
      <c r="D40" s="147">
        <v>0</v>
      </c>
      <c r="E40" s="152">
        <f>D40*0.1</f>
        <v>0</v>
      </c>
      <c r="F40" s="172"/>
      <c r="G40" s="173"/>
      <c r="H40" s="172"/>
      <c r="I40" s="173"/>
    </row>
    <row r="41" spans="1:9" ht="12.75">
      <c r="A41" s="471"/>
      <c r="B41" s="68"/>
      <c r="C41" s="63"/>
      <c r="D41" s="152"/>
      <c r="E41" s="152">
        <f>D41*0.1</f>
        <v>0</v>
      </c>
      <c r="F41" s="172"/>
      <c r="G41" s="173"/>
      <c r="H41" s="172"/>
      <c r="I41" s="173"/>
    </row>
    <row r="42" spans="1:9" ht="12.75">
      <c r="A42" s="469"/>
      <c r="B42" s="68" t="s">
        <v>1</v>
      </c>
      <c r="C42" s="83" t="s">
        <v>171</v>
      </c>
      <c r="D42" s="173"/>
      <c r="E42" s="174"/>
      <c r="F42" s="152">
        <v>0</v>
      </c>
      <c r="G42" s="777">
        <f>F42*0.1</f>
        <v>0</v>
      </c>
      <c r="H42" s="694">
        <v>0</v>
      </c>
      <c r="I42" s="152"/>
    </row>
    <row r="43" spans="1:11" ht="12.75">
      <c r="A43" s="469" t="s">
        <v>172</v>
      </c>
      <c r="B43" s="68"/>
      <c r="C43" s="63" t="s">
        <v>173</v>
      </c>
      <c r="D43" s="152">
        <v>0</v>
      </c>
      <c r="E43" s="152">
        <f aca="true" t="shared" si="0" ref="E43:E48">D43*0.1</f>
        <v>0</v>
      </c>
      <c r="F43" s="172"/>
      <c r="G43" s="173"/>
      <c r="H43" s="172"/>
      <c r="I43" s="173"/>
      <c r="K43" s="23" t="e">
        <f>IF(#REF!&lt;MIN(D43:D48),#VALUE!,"OK")</f>
        <v>#REF!</v>
      </c>
    </row>
    <row r="44" spans="1:9" ht="12.75">
      <c r="A44" s="469"/>
      <c r="B44" s="68"/>
      <c r="C44" s="63" t="s">
        <v>174</v>
      </c>
      <c r="D44" s="152">
        <v>0</v>
      </c>
      <c r="E44" s="152">
        <f t="shared" si="0"/>
        <v>0</v>
      </c>
      <c r="F44" s="172"/>
      <c r="G44" s="173"/>
      <c r="H44" s="172"/>
      <c r="I44" s="173"/>
    </row>
    <row r="45" spans="1:9" ht="12.75">
      <c r="A45" s="469"/>
      <c r="B45" s="68"/>
      <c r="C45" s="63" t="s">
        <v>175</v>
      </c>
      <c r="D45" s="152">
        <v>0</v>
      </c>
      <c r="E45" s="152">
        <f t="shared" si="0"/>
        <v>0</v>
      </c>
      <c r="F45" s="172"/>
      <c r="G45" s="173"/>
      <c r="H45" s="172"/>
      <c r="I45" s="173"/>
    </row>
    <row r="46" spans="1:9" ht="12.75">
      <c r="A46" s="469"/>
      <c r="B46" s="68"/>
      <c r="C46" s="63" t="s">
        <v>176</v>
      </c>
      <c r="D46" s="152">
        <v>0</v>
      </c>
      <c r="E46" s="152">
        <f t="shared" si="0"/>
        <v>0</v>
      </c>
      <c r="F46" s="172"/>
      <c r="G46" s="173"/>
      <c r="H46" s="172"/>
      <c r="I46" s="173"/>
    </row>
    <row r="47" spans="1:9" ht="12.75">
      <c r="A47" s="469"/>
      <c r="B47" s="68"/>
      <c r="C47" s="63" t="s">
        <v>177</v>
      </c>
      <c r="D47" s="152">
        <v>0</v>
      </c>
      <c r="E47" s="152">
        <f t="shared" si="0"/>
        <v>0</v>
      </c>
      <c r="F47" s="172"/>
      <c r="G47" s="173"/>
      <c r="H47" s="172"/>
      <c r="I47" s="173"/>
    </row>
    <row r="48" spans="1:9" ht="12.75">
      <c r="A48" s="469"/>
      <c r="B48" s="68"/>
      <c r="C48" s="7"/>
      <c r="D48" s="152"/>
      <c r="E48" s="152">
        <f t="shared" si="0"/>
        <v>0</v>
      </c>
      <c r="F48" s="172"/>
      <c r="G48" s="173"/>
      <c r="H48" s="172"/>
      <c r="I48" s="173"/>
    </row>
    <row r="49" spans="1:9" ht="12.75">
      <c r="A49" s="469"/>
      <c r="B49" s="68"/>
      <c r="C49" s="83" t="s">
        <v>178</v>
      </c>
      <c r="D49" s="173"/>
      <c r="E49" s="174"/>
      <c r="F49" s="152">
        <v>0</v>
      </c>
      <c r="G49" s="777">
        <f>F49*0.1</f>
        <v>0</v>
      </c>
      <c r="H49" s="694">
        <v>0</v>
      </c>
      <c r="I49" s="184"/>
    </row>
    <row r="50" spans="1:11" ht="12.75">
      <c r="A50" s="469" t="s">
        <v>179</v>
      </c>
      <c r="B50" s="68"/>
      <c r="C50" s="73" t="s">
        <v>1</v>
      </c>
      <c r="D50" s="152">
        <v>0</v>
      </c>
      <c r="E50" s="152">
        <f>D50*0.1</f>
        <v>0</v>
      </c>
      <c r="F50" s="172"/>
      <c r="G50" s="173"/>
      <c r="H50" s="172"/>
      <c r="I50" s="173"/>
      <c r="K50" s="23" t="e">
        <f>IF(#REF!&lt;MIN(D50:D53),#VALUE!,"OK")</f>
        <v>#REF!</v>
      </c>
    </row>
    <row r="51" spans="1:9" ht="12.75">
      <c r="A51" s="469"/>
      <c r="B51" s="68"/>
      <c r="C51" s="73" t="s">
        <v>180</v>
      </c>
      <c r="D51" s="152">
        <v>0</v>
      </c>
      <c r="E51" s="152">
        <f>D51*0.1</f>
        <v>0</v>
      </c>
      <c r="F51" s="172"/>
      <c r="G51" s="173"/>
      <c r="H51" s="172"/>
      <c r="I51" s="173"/>
    </row>
    <row r="52" spans="1:9" ht="12.75">
      <c r="A52" s="469"/>
      <c r="B52" s="68"/>
      <c r="C52" s="73" t="s">
        <v>1</v>
      </c>
      <c r="D52" s="152">
        <v>0</v>
      </c>
      <c r="E52" s="152">
        <f>D52*0.1</f>
        <v>0</v>
      </c>
      <c r="F52" s="172"/>
      <c r="G52" s="173"/>
      <c r="H52" s="172"/>
      <c r="I52" s="173"/>
    </row>
    <row r="53" spans="1:9" ht="12.75">
      <c r="A53" s="469"/>
      <c r="B53" s="68"/>
      <c r="C53" s="73" t="s">
        <v>181</v>
      </c>
      <c r="D53" s="152">
        <v>0</v>
      </c>
      <c r="E53" s="152">
        <f>D53*0.1</f>
        <v>0</v>
      </c>
      <c r="F53" s="172"/>
      <c r="G53" s="173"/>
      <c r="H53" s="172"/>
      <c r="I53" s="173"/>
    </row>
    <row r="54" spans="1:9" ht="12.75">
      <c r="A54" s="469"/>
      <c r="B54" s="68">
        <f>Elec_Duct_Heater!E53</f>
        <v>0</v>
      </c>
      <c r="C54" s="83" t="s">
        <v>182</v>
      </c>
      <c r="D54" s="173"/>
      <c r="E54" s="174"/>
      <c r="F54" s="178">
        <v>0</v>
      </c>
      <c r="G54" s="777">
        <f>F54*0.1</f>
        <v>0</v>
      </c>
      <c r="H54" s="178">
        <v>0</v>
      </c>
      <c r="I54" s="186">
        <f>Elec_Duct_Heater!I53</f>
        <v>0</v>
      </c>
    </row>
    <row r="55" spans="1:11" ht="12.75">
      <c r="A55" s="469" t="s">
        <v>183</v>
      </c>
      <c r="B55" s="68"/>
      <c r="C55" s="73" t="s">
        <v>184</v>
      </c>
      <c r="D55" s="152"/>
      <c r="E55" s="152">
        <f>D55*0.1</f>
        <v>0</v>
      </c>
      <c r="F55" s="172"/>
      <c r="G55" s="173"/>
      <c r="H55" s="172"/>
      <c r="I55" s="173"/>
      <c r="K55" s="23" t="e">
        <f>IF(#REF!&lt;MIN(D55:D57),#VALUE!,"OK")</f>
        <v>#REF!</v>
      </c>
    </row>
    <row r="56" spans="1:9" ht="12.75">
      <c r="A56" s="469"/>
      <c r="B56" s="68"/>
      <c r="C56" s="73" t="s">
        <v>1</v>
      </c>
      <c r="D56" s="152">
        <v>0</v>
      </c>
      <c r="E56" s="152">
        <f>D56*0.1</f>
        <v>0</v>
      </c>
      <c r="F56" s="172"/>
      <c r="G56" s="173"/>
      <c r="H56" s="172"/>
      <c r="I56" s="173"/>
    </row>
    <row r="57" spans="1:9" ht="12.75">
      <c r="A57" s="469"/>
      <c r="B57" s="68"/>
      <c r="C57" s="73"/>
      <c r="D57" s="152">
        <v>0</v>
      </c>
      <c r="E57" s="152">
        <f>D57*0.1</f>
        <v>0</v>
      </c>
      <c r="F57" s="172"/>
      <c r="G57" s="173"/>
      <c r="H57" s="172"/>
      <c r="I57" s="173"/>
    </row>
    <row r="58" spans="1:9" ht="12.75">
      <c r="A58" s="469"/>
      <c r="B58" s="68"/>
      <c r="C58" s="83" t="s">
        <v>185</v>
      </c>
      <c r="D58" s="173"/>
      <c r="E58" s="174"/>
      <c r="F58" s="178">
        <v>0</v>
      </c>
      <c r="G58" s="777">
        <f>F58*0.1</f>
        <v>0</v>
      </c>
      <c r="H58" s="178"/>
      <c r="I58" s="179"/>
    </row>
    <row r="59" spans="1:11" ht="12.75">
      <c r="A59" s="469" t="s">
        <v>186</v>
      </c>
      <c r="B59" s="68" t="s">
        <v>1</v>
      </c>
      <c r="C59" s="73" t="s">
        <v>187</v>
      </c>
      <c r="D59" s="152"/>
      <c r="E59" s="152">
        <f>D59*0.1</f>
        <v>0</v>
      </c>
      <c r="F59" s="172"/>
      <c r="G59" s="173"/>
      <c r="H59" s="172"/>
      <c r="I59" s="173"/>
      <c r="K59" s="23" t="e">
        <f>IF(#REF!&lt;MIN(D59:D60),#VALUE!,"OK")</f>
        <v>#REF!</v>
      </c>
    </row>
    <row r="60" spans="1:9" ht="12.75">
      <c r="A60" s="469"/>
      <c r="B60" s="68"/>
      <c r="C60" s="73"/>
      <c r="D60" s="152"/>
      <c r="E60" s="152">
        <f>D60*0.1</f>
        <v>0</v>
      </c>
      <c r="F60" s="172"/>
      <c r="G60" s="173"/>
      <c r="H60" s="172"/>
      <c r="I60" s="173"/>
    </row>
    <row r="61" spans="1:9" ht="12.75">
      <c r="A61" s="469"/>
      <c r="B61" s="68"/>
      <c r="C61" s="712" t="s">
        <v>188</v>
      </c>
      <c r="D61" s="173"/>
      <c r="E61" s="174"/>
      <c r="F61" s="178"/>
      <c r="G61" s="777">
        <f>F61*0.1</f>
        <v>0</v>
      </c>
      <c r="H61" s="178">
        <v>0</v>
      </c>
      <c r="I61" s="179">
        <v>0</v>
      </c>
    </row>
    <row r="62" spans="1:11" ht="12.75">
      <c r="A62" s="469" t="s">
        <v>189</v>
      </c>
      <c r="B62" s="68"/>
      <c r="C62" s="63"/>
      <c r="D62" s="152"/>
      <c r="E62" s="152">
        <f>D62*0.1</f>
        <v>0</v>
      </c>
      <c r="F62" s="172"/>
      <c r="G62" s="173"/>
      <c r="H62" s="172"/>
      <c r="I62" s="173"/>
      <c r="K62" s="23" t="e">
        <f>IF(#REF!&lt;MIN(D62:D112),#VALUE!,"OK")</f>
        <v>#REF!</v>
      </c>
    </row>
    <row r="63" spans="1:9" ht="12.75">
      <c r="A63" s="469"/>
      <c r="B63" s="68"/>
      <c r="C63" s="63"/>
      <c r="D63" s="152"/>
      <c r="E63" s="152">
        <f>D63*0.1</f>
        <v>0</v>
      </c>
      <c r="F63" s="172"/>
      <c r="G63" s="173"/>
      <c r="H63" s="172"/>
      <c r="I63" s="173"/>
    </row>
    <row r="64" spans="1:9" ht="12.75">
      <c r="A64" s="469"/>
      <c r="B64" s="68"/>
      <c r="C64" s="63"/>
      <c r="D64" s="152"/>
      <c r="E64" s="152">
        <f>D64*0.1</f>
        <v>0</v>
      </c>
      <c r="F64" s="172"/>
      <c r="G64" s="173"/>
      <c r="H64" s="172"/>
      <c r="I64" s="173"/>
    </row>
    <row r="65" spans="1:9" ht="12.75">
      <c r="A65" s="469"/>
      <c r="B65" s="68"/>
      <c r="C65" s="63"/>
      <c r="D65" s="152"/>
      <c r="E65" s="152">
        <f>D65*0.1</f>
        <v>0</v>
      </c>
      <c r="F65" s="172"/>
      <c r="G65" s="173"/>
      <c r="H65" s="172"/>
      <c r="I65" s="173" t="s">
        <v>1</v>
      </c>
    </row>
    <row r="66" spans="1:9" ht="12.75">
      <c r="A66" s="469"/>
      <c r="B66" s="68"/>
      <c r="C66" s="63"/>
      <c r="D66" s="152"/>
      <c r="E66" s="152">
        <f>D66*0.1</f>
        <v>0</v>
      </c>
      <c r="F66" s="172"/>
      <c r="G66" s="777">
        <f>F66*0.1</f>
        <v>0</v>
      </c>
      <c r="H66" s="172"/>
      <c r="I66" s="173"/>
    </row>
    <row r="67" spans="1:9" ht="12.75">
      <c r="A67" s="469"/>
      <c r="B67" s="68"/>
      <c r="C67" s="712" t="s">
        <v>188</v>
      </c>
      <c r="D67" s="173"/>
      <c r="E67" s="174"/>
      <c r="F67" s="178"/>
      <c r="G67" s="777">
        <f>F67*0.1</f>
        <v>0</v>
      </c>
      <c r="H67" s="178">
        <v>0</v>
      </c>
      <c r="I67" s="179">
        <v>0</v>
      </c>
    </row>
    <row r="68" spans="1:9" ht="12.75">
      <c r="A68" s="469" t="s">
        <v>189</v>
      </c>
      <c r="B68" s="68"/>
      <c r="C68" s="63"/>
      <c r="D68" s="152"/>
      <c r="E68" s="152">
        <f>D68*0.1</f>
        <v>0</v>
      </c>
      <c r="F68" s="172"/>
      <c r="G68" s="173"/>
      <c r="H68" s="172"/>
      <c r="I68" s="173"/>
    </row>
    <row r="69" spans="1:9" ht="12.75">
      <c r="A69" s="469"/>
      <c r="B69" s="68"/>
      <c r="C69" s="63"/>
      <c r="D69" s="152"/>
      <c r="E69" s="152">
        <f>D69*0.1</f>
        <v>0</v>
      </c>
      <c r="F69" s="172"/>
      <c r="G69" s="173"/>
      <c r="H69" s="172"/>
      <c r="I69" s="173"/>
    </row>
    <row r="70" spans="1:9" ht="12.75">
      <c r="A70" s="469"/>
      <c r="B70" s="68"/>
      <c r="C70" s="63"/>
      <c r="D70" s="152"/>
      <c r="E70" s="152">
        <f>D70*0.1</f>
        <v>0</v>
      </c>
      <c r="F70" s="172"/>
      <c r="G70" s="173"/>
      <c r="H70" s="172"/>
      <c r="I70" s="173"/>
    </row>
    <row r="71" spans="1:9" ht="12.75">
      <c r="A71" s="469"/>
      <c r="B71" s="68"/>
      <c r="C71" s="63"/>
      <c r="D71" s="152"/>
      <c r="E71" s="152">
        <f>D71*0.1</f>
        <v>0</v>
      </c>
      <c r="F71" s="172"/>
      <c r="G71" s="173"/>
      <c r="H71" s="172"/>
      <c r="I71" s="173" t="s">
        <v>1</v>
      </c>
    </row>
    <row r="72" spans="1:9" ht="12.75">
      <c r="A72" s="469"/>
      <c r="B72" s="68"/>
      <c r="C72" s="63"/>
      <c r="D72" s="152"/>
      <c r="E72" s="152">
        <f>D72*0.1</f>
        <v>0</v>
      </c>
      <c r="F72" s="172"/>
      <c r="G72" s="173"/>
      <c r="H72" s="172"/>
      <c r="I72" s="173"/>
    </row>
    <row r="73" spans="1:9" ht="12.75">
      <c r="A73" s="469"/>
      <c r="B73" s="68"/>
      <c r="C73" s="712" t="s">
        <v>188</v>
      </c>
      <c r="D73" s="152"/>
      <c r="E73" s="174"/>
      <c r="F73" s="178">
        <v>0</v>
      </c>
      <c r="G73" s="777">
        <f>F73*0.1</f>
        <v>0</v>
      </c>
      <c r="H73" s="178">
        <v>0</v>
      </c>
      <c r="I73" s="179">
        <v>0</v>
      </c>
    </row>
    <row r="74" spans="1:9" ht="12.75">
      <c r="A74" s="469" t="s">
        <v>189</v>
      </c>
      <c r="B74" s="68"/>
      <c r="C74" s="63"/>
      <c r="D74" s="152"/>
      <c r="E74" s="152">
        <f>D74*0.1</f>
        <v>0</v>
      </c>
      <c r="F74" s="172"/>
      <c r="G74" s="173"/>
      <c r="H74" s="172"/>
      <c r="I74" s="173"/>
    </row>
    <row r="75" spans="1:9" ht="12.75">
      <c r="A75" s="469"/>
      <c r="B75" s="68"/>
      <c r="C75" s="63"/>
      <c r="D75" s="152"/>
      <c r="E75" s="152">
        <f>D75*0.1</f>
        <v>0</v>
      </c>
      <c r="F75" s="172"/>
      <c r="G75" s="173"/>
      <c r="H75" s="172"/>
      <c r="I75" s="173"/>
    </row>
    <row r="76" spans="1:9" ht="12.75">
      <c r="A76" s="469"/>
      <c r="B76" s="68"/>
      <c r="C76" s="63"/>
      <c r="D76" s="152"/>
      <c r="E76" s="152">
        <f>D76*0.1</f>
        <v>0</v>
      </c>
      <c r="F76" s="172"/>
      <c r="G76" s="173"/>
      <c r="H76" s="172"/>
      <c r="I76" s="173"/>
    </row>
    <row r="77" spans="1:9" ht="12.75">
      <c r="A77" s="469"/>
      <c r="B77" s="68"/>
      <c r="C77" s="63"/>
      <c r="D77" s="152"/>
      <c r="E77" s="152">
        <f>D77*0.1</f>
        <v>0</v>
      </c>
      <c r="F77" s="172"/>
      <c r="G77" s="173"/>
      <c r="H77" s="172"/>
      <c r="I77" s="173" t="s">
        <v>1</v>
      </c>
    </row>
    <row r="78" spans="1:9" ht="12.75">
      <c r="A78" s="469"/>
      <c r="B78" s="68"/>
      <c r="C78" s="63"/>
      <c r="D78" s="152"/>
      <c r="E78" s="152">
        <f>D78*0.1</f>
        <v>0</v>
      </c>
      <c r="F78" s="172"/>
      <c r="G78" s="173"/>
      <c r="H78" s="172"/>
      <c r="I78" s="173"/>
    </row>
    <row r="79" spans="1:9" ht="12.75">
      <c r="A79" s="469"/>
      <c r="B79" s="68"/>
      <c r="C79" s="712" t="s">
        <v>188</v>
      </c>
      <c r="D79" s="173"/>
      <c r="E79" s="174"/>
      <c r="F79" s="178">
        <v>0</v>
      </c>
      <c r="G79" s="777">
        <f>F79*0.1</f>
        <v>0</v>
      </c>
      <c r="H79" s="178">
        <v>0</v>
      </c>
      <c r="I79" s="179">
        <v>0</v>
      </c>
    </row>
    <row r="80" spans="1:9" ht="12.75">
      <c r="A80" s="469" t="s">
        <v>189</v>
      </c>
      <c r="B80" s="68"/>
      <c r="C80" s="63"/>
      <c r="D80" s="152"/>
      <c r="E80" s="152">
        <f>D80*0.1</f>
        <v>0</v>
      </c>
      <c r="F80" s="172"/>
      <c r="G80" s="173"/>
      <c r="H80" s="172"/>
      <c r="I80" s="173"/>
    </row>
    <row r="81" spans="1:9" ht="12.75">
      <c r="A81" s="469"/>
      <c r="B81" s="68"/>
      <c r="C81" s="63"/>
      <c r="D81" s="152"/>
      <c r="E81" s="152">
        <f>D81*0.1</f>
        <v>0</v>
      </c>
      <c r="F81" s="172"/>
      <c r="G81" s="173"/>
      <c r="H81" s="172"/>
      <c r="I81" s="173"/>
    </row>
    <row r="82" spans="1:9" ht="12.75">
      <c r="A82" s="469"/>
      <c r="B82" s="68"/>
      <c r="C82" s="63"/>
      <c r="D82" s="152"/>
      <c r="E82" s="152">
        <f>D82*0.1</f>
        <v>0</v>
      </c>
      <c r="F82" s="172"/>
      <c r="G82" s="173"/>
      <c r="H82" s="172"/>
      <c r="I82" s="173"/>
    </row>
    <row r="83" spans="1:9" ht="12.75">
      <c r="A83" s="469"/>
      <c r="B83" s="68"/>
      <c r="C83" s="63"/>
      <c r="D83" s="152"/>
      <c r="E83" s="152">
        <f>D83*0.1</f>
        <v>0</v>
      </c>
      <c r="F83" s="172"/>
      <c r="G83" s="173"/>
      <c r="H83" s="172"/>
      <c r="I83" s="173" t="s">
        <v>1</v>
      </c>
    </row>
    <row r="84" spans="1:9" ht="12.75">
      <c r="A84" s="469"/>
      <c r="B84" s="68"/>
      <c r="C84" s="63"/>
      <c r="D84" s="152"/>
      <c r="E84" s="152">
        <f>D84*0.1</f>
        <v>0</v>
      </c>
      <c r="F84" s="172"/>
      <c r="G84" s="173"/>
      <c r="H84" s="172"/>
      <c r="I84" s="173"/>
    </row>
    <row r="85" spans="1:9" ht="12.75">
      <c r="A85" s="469"/>
      <c r="B85" s="68"/>
      <c r="C85" s="712" t="s">
        <v>188</v>
      </c>
      <c r="D85" s="713"/>
      <c r="E85" s="714"/>
      <c r="F85" s="178">
        <v>0</v>
      </c>
      <c r="G85" s="777">
        <f>F85*0.1</f>
        <v>0</v>
      </c>
      <c r="H85" s="178">
        <v>0</v>
      </c>
      <c r="I85" s="179">
        <v>0</v>
      </c>
    </row>
    <row r="86" spans="1:9" ht="12.75">
      <c r="A86" s="469" t="s">
        <v>189</v>
      </c>
      <c r="B86" s="68"/>
      <c r="C86" s="63"/>
      <c r="D86" s="152"/>
      <c r="E86" s="152">
        <f>D86*0.1</f>
        <v>0</v>
      </c>
      <c r="F86" s="172"/>
      <c r="G86" s="173"/>
      <c r="H86" s="172"/>
      <c r="I86" s="173"/>
    </row>
    <row r="87" spans="1:9" ht="12.75">
      <c r="A87" s="469"/>
      <c r="B87" s="68"/>
      <c r="C87" s="63"/>
      <c r="D87" s="152"/>
      <c r="E87" s="152">
        <f>D87*0.1</f>
        <v>0</v>
      </c>
      <c r="F87" s="172"/>
      <c r="G87" s="173"/>
      <c r="H87" s="172"/>
      <c r="I87" s="173"/>
    </row>
    <row r="88" spans="1:9" ht="12.75">
      <c r="A88" s="469"/>
      <c r="B88" s="68"/>
      <c r="C88" s="63"/>
      <c r="D88" s="152"/>
      <c r="E88" s="152">
        <f>D88*0.1</f>
        <v>0</v>
      </c>
      <c r="F88" s="172"/>
      <c r="G88" s="173"/>
      <c r="H88" s="172"/>
      <c r="I88" s="173"/>
    </row>
    <row r="89" spans="1:9" ht="12.75">
      <c r="A89" s="469"/>
      <c r="B89" s="68"/>
      <c r="C89" s="63"/>
      <c r="D89" s="152"/>
      <c r="E89" s="152">
        <f>D89*0.1</f>
        <v>0</v>
      </c>
      <c r="F89" s="172"/>
      <c r="G89" s="173"/>
      <c r="H89" s="172"/>
      <c r="I89" s="173" t="s">
        <v>1</v>
      </c>
    </row>
    <row r="90" spans="1:9" ht="12.75">
      <c r="A90" s="469"/>
      <c r="B90" s="68"/>
      <c r="C90" s="63"/>
      <c r="D90" s="152"/>
      <c r="E90" s="152">
        <f>D90*0.1</f>
        <v>0</v>
      </c>
      <c r="F90" s="172"/>
      <c r="G90" s="173"/>
      <c r="H90" s="172"/>
      <c r="I90" s="173"/>
    </row>
    <row r="91" spans="1:9" ht="12.75">
      <c r="A91" s="469"/>
      <c r="B91" s="68"/>
      <c r="C91" s="712" t="s">
        <v>188</v>
      </c>
      <c r="D91" s="713"/>
      <c r="E91" s="714"/>
      <c r="F91" s="178">
        <v>0</v>
      </c>
      <c r="G91" s="777">
        <f>F91*0.1</f>
        <v>0</v>
      </c>
      <c r="H91" s="178">
        <v>0</v>
      </c>
      <c r="I91" s="179">
        <v>0</v>
      </c>
    </row>
    <row r="92" spans="1:9" ht="12.75">
      <c r="A92" s="469" t="s">
        <v>189</v>
      </c>
      <c r="B92" s="68"/>
      <c r="C92" s="63"/>
      <c r="D92" s="152"/>
      <c r="E92" s="152">
        <f>D92*0.1</f>
        <v>0</v>
      </c>
      <c r="F92" s="172"/>
      <c r="G92" s="173"/>
      <c r="H92" s="172"/>
      <c r="I92" s="173"/>
    </row>
    <row r="93" spans="1:9" ht="12.75">
      <c r="A93" s="469"/>
      <c r="B93" s="68"/>
      <c r="C93" s="63"/>
      <c r="D93" s="152"/>
      <c r="E93" s="152">
        <f>D93*0.1</f>
        <v>0</v>
      </c>
      <c r="F93" s="172"/>
      <c r="G93" s="173"/>
      <c r="H93" s="172"/>
      <c r="I93" s="173"/>
    </row>
    <row r="94" spans="1:9" ht="12.75">
      <c r="A94" s="469"/>
      <c r="B94" s="68"/>
      <c r="C94" s="63"/>
      <c r="D94" s="152"/>
      <c r="E94" s="152">
        <f>D94*0.1</f>
        <v>0</v>
      </c>
      <c r="F94" s="172"/>
      <c r="G94" s="173"/>
      <c r="H94" s="172"/>
      <c r="I94" s="173"/>
    </row>
    <row r="95" spans="1:9" ht="12.75">
      <c r="A95" s="469"/>
      <c r="B95" s="68"/>
      <c r="C95" s="63"/>
      <c r="D95" s="152"/>
      <c r="E95" s="152">
        <f>D95*0.1</f>
        <v>0</v>
      </c>
      <c r="F95" s="172"/>
      <c r="G95" s="173"/>
      <c r="H95" s="172"/>
      <c r="I95" s="173" t="s">
        <v>1</v>
      </c>
    </row>
    <row r="96" spans="1:9" ht="12.75">
      <c r="A96" s="469"/>
      <c r="B96" s="68"/>
      <c r="C96" s="63"/>
      <c r="D96" s="152"/>
      <c r="E96" s="152">
        <f>D96*0.1</f>
        <v>0</v>
      </c>
      <c r="F96" s="172"/>
      <c r="G96" s="173"/>
      <c r="H96" s="172"/>
      <c r="I96" s="173"/>
    </row>
    <row r="97" spans="1:9" ht="12.75">
      <c r="A97" s="469"/>
      <c r="B97" s="68"/>
      <c r="C97" s="712" t="s">
        <v>188</v>
      </c>
      <c r="D97" s="712"/>
      <c r="E97" s="714"/>
      <c r="F97" s="178">
        <v>0</v>
      </c>
      <c r="G97" s="777">
        <f>F97*0.1</f>
        <v>0</v>
      </c>
      <c r="H97" s="178">
        <v>0</v>
      </c>
      <c r="I97" s="179">
        <v>0</v>
      </c>
    </row>
    <row r="98" spans="1:9" ht="12.75">
      <c r="A98" s="469" t="s">
        <v>189</v>
      </c>
      <c r="B98" s="68"/>
      <c r="C98" s="63"/>
      <c r="D98" s="152"/>
      <c r="E98" s="152">
        <f>D98*0.1</f>
        <v>0</v>
      </c>
      <c r="F98" s="172"/>
      <c r="G98" s="173"/>
      <c r="H98" s="172"/>
      <c r="I98" s="173"/>
    </row>
    <row r="99" spans="1:9" ht="12.75">
      <c r="A99" s="469"/>
      <c r="B99" s="68"/>
      <c r="C99" s="63"/>
      <c r="D99" s="152"/>
      <c r="E99" s="152">
        <f>D99*0.1</f>
        <v>0</v>
      </c>
      <c r="F99" s="172"/>
      <c r="G99" s="173"/>
      <c r="H99" s="172"/>
      <c r="I99" s="173"/>
    </row>
    <row r="100" spans="1:9" ht="12.75">
      <c r="A100" s="469"/>
      <c r="B100" s="68"/>
      <c r="C100" s="63"/>
      <c r="D100" s="152"/>
      <c r="E100" s="152">
        <f>D100*0.1</f>
        <v>0</v>
      </c>
      <c r="F100" s="172"/>
      <c r="G100" s="173"/>
      <c r="H100" s="172"/>
      <c r="I100" s="173"/>
    </row>
    <row r="101" spans="1:9" ht="12.75">
      <c r="A101" s="469"/>
      <c r="B101" s="68"/>
      <c r="C101" s="63"/>
      <c r="D101" s="152"/>
      <c r="E101" s="152">
        <f>D101*0.1</f>
        <v>0</v>
      </c>
      <c r="F101" s="172"/>
      <c r="G101" s="173"/>
      <c r="H101" s="172"/>
      <c r="I101" s="173"/>
    </row>
    <row r="102" spans="1:9" ht="12.75">
      <c r="A102" s="469"/>
      <c r="B102" s="68"/>
      <c r="C102" s="63"/>
      <c r="D102" s="152"/>
      <c r="E102" s="152">
        <f>D102*0.1</f>
        <v>0</v>
      </c>
      <c r="F102" s="172"/>
      <c r="G102" s="173"/>
      <c r="H102" s="172"/>
      <c r="I102" s="173"/>
    </row>
    <row r="103" spans="1:9" ht="12.75">
      <c r="A103" s="469"/>
      <c r="B103" s="68"/>
      <c r="C103" s="712" t="s">
        <v>188</v>
      </c>
      <c r="D103" s="712"/>
      <c r="E103" s="714"/>
      <c r="F103" s="178">
        <v>0</v>
      </c>
      <c r="G103" s="777">
        <f>F103*0.1</f>
        <v>0</v>
      </c>
      <c r="H103" s="178">
        <v>0</v>
      </c>
      <c r="I103" s="179">
        <v>0</v>
      </c>
    </row>
    <row r="104" spans="1:9" ht="12.75">
      <c r="A104" s="469" t="s">
        <v>189</v>
      </c>
      <c r="B104" s="68"/>
      <c r="C104" s="63"/>
      <c r="D104" s="152"/>
      <c r="E104" s="152">
        <f>D104*0.1</f>
        <v>0</v>
      </c>
      <c r="F104" s="172"/>
      <c r="G104" s="173"/>
      <c r="H104" s="172"/>
      <c r="I104" s="173"/>
    </row>
    <row r="105" spans="1:9" ht="12.75">
      <c r="A105" s="469"/>
      <c r="B105" s="68"/>
      <c r="C105" s="63"/>
      <c r="D105" s="152"/>
      <c r="E105" s="152">
        <f>D105*0.1</f>
        <v>0</v>
      </c>
      <c r="F105" s="172"/>
      <c r="G105" s="173"/>
      <c r="H105" s="172"/>
      <c r="I105" s="173"/>
    </row>
    <row r="106" spans="1:9" ht="12.75">
      <c r="A106" s="469"/>
      <c r="B106" s="68"/>
      <c r="C106" s="63"/>
      <c r="D106" s="152"/>
      <c r="E106" s="152">
        <f>D106*0.1</f>
        <v>0</v>
      </c>
      <c r="F106" s="172"/>
      <c r="G106" s="173"/>
      <c r="H106" s="172"/>
      <c r="I106" s="173"/>
    </row>
    <row r="107" spans="1:9" ht="12.75">
      <c r="A107" s="469"/>
      <c r="B107" s="68"/>
      <c r="C107" s="63"/>
      <c r="D107" s="152"/>
      <c r="E107" s="152">
        <f>D107*0.1</f>
        <v>0</v>
      </c>
      <c r="F107" s="172"/>
      <c r="G107" s="173"/>
      <c r="H107" s="172"/>
      <c r="I107" s="173"/>
    </row>
    <row r="108" spans="1:9" ht="12.75">
      <c r="A108" s="469"/>
      <c r="B108" s="68"/>
      <c r="C108" s="63"/>
      <c r="D108" s="152"/>
      <c r="E108" s="152">
        <f>D108*0.1</f>
        <v>0</v>
      </c>
      <c r="F108" s="172"/>
      <c r="G108" s="173"/>
      <c r="H108" s="172"/>
      <c r="I108" s="173"/>
    </row>
    <row r="109" spans="1:10" ht="12.75">
      <c r="A109" s="469"/>
      <c r="B109" s="68"/>
      <c r="C109" s="712" t="s">
        <v>188</v>
      </c>
      <c r="D109" s="712"/>
      <c r="E109" s="714"/>
      <c r="F109" s="178"/>
      <c r="G109" s="777">
        <f>F109*0.1</f>
        <v>0</v>
      </c>
      <c r="H109" s="178">
        <v>0</v>
      </c>
      <c r="I109" s="179">
        <v>0</v>
      </c>
      <c r="J109" s="60"/>
    </row>
    <row r="110" spans="1:9" ht="12.75">
      <c r="A110" s="469" t="s">
        <v>189</v>
      </c>
      <c r="B110" s="68"/>
      <c r="C110" s="66"/>
      <c r="D110" s="152"/>
      <c r="E110" s="152">
        <f>D110*0.1</f>
        <v>0</v>
      </c>
      <c r="F110" s="178"/>
      <c r="G110" s="777">
        <f>F110*0.1</f>
        <v>0</v>
      </c>
      <c r="H110" s="178"/>
      <c r="I110" s="179"/>
    </row>
    <row r="111" spans="1:9" ht="12.75">
      <c r="A111" s="469"/>
      <c r="B111" s="68"/>
      <c r="C111" s="66"/>
      <c r="D111" s="152"/>
      <c r="E111" s="152">
        <f>D111*0.1</f>
        <v>0</v>
      </c>
      <c r="F111" s="178"/>
      <c r="G111" s="777">
        <f>F111*0.1</f>
        <v>0</v>
      </c>
      <c r="H111" s="178"/>
      <c r="I111" s="179" t="s">
        <v>1</v>
      </c>
    </row>
    <row r="112" spans="1:11" ht="13.5" thickBot="1">
      <c r="A112" s="469"/>
      <c r="B112" s="70"/>
      <c r="C112" s="67"/>
      <c r="D112" s="152"/>
      <c r="E112" s="152">
        <f>D112*0.1</f>
        <v>0</v>
      </c>
      <c r="F112" s="180"/>
      <c r="G112" s="181"/>
      <c r="H112" s="180"/>
      <c r="I112" s="181"/>
      <c r="K112" s="791"/>
    </row>
    <row r="113" spans="1:11" ht="15.75" thickBot="1" thickTop="1">
      <c r="A113" s="472"/>
      <c r="B113" s="24"/>
      <c r="C113" s="61" t="s">
        <v>190</v>
      </c>
      <c r="D113" s="182"/>
      <c r="E113" s="183"/>
      <c r="F113" s="187">
        <f>SUM(F5:F112)</f>
        <v>0</v>
      </c>
      <c r="G113" s="188">
        <f>SUM(G5:G112)</f>
        <v>0</v>
      </c>
      <c r="H113" s="187">
        <f>SUM(H5:H112)</f>
        <v>0</v>
      </c>
      <c r="I113" s="188">
        <f>SUM(I8:I112)</f>
        <v>0</v>
      </c>
      <c r="J113" s="461">
        <f>SUM(F61:F112)</f>
        <v>0</v>
      </c>
      <c r="K113" s="792"/>
    </row>
    <row r="114" spans="1:11" ht="13.5" thickTop="1">
      <c r="A114" s="24"/>
      <c r="J114" s="793"/>
      <c r="K114" s="794"/>
    </row>
    <row r="139" ht="12.75">
      <c r="B139" s="445"/>
    </row>
  </sheetData>
  <printOptions/>
  <pageMargins left="0.6692913385826772" right="0.2362204724409449" top="0.2362204724409449" bottom="0.6692913385826772" header="0.2362204724409449" footer="0.2362204724409449"/>
  <pageSetup horizontalDpi="300" verticalDpi="300" orientation="portrait" paperSize="9" scale="99" r:id="rId1"/>
  <headerFooter alignWithMargins="0">
    <oddHeader>&amp;C&amp;A</oddHeader>
    <oddFooter>&amp;L&amp;F&amp;CPage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06"/>
  <sheetViews>
    <sheetView showGridLines="0" zoomScale="90" zoomScaleNormal="90" workbookViewId="0" topLeftCell="A1">
      <pane ySplit="4" topLeftCell="BM5" activePane="bottomLeft" state="frozen"/>
      <selection pane="topLeft" activeCell="A1" sqref="A1"/>
      <selection pane="bottomLeft" activeCell="C1" sqref="C1"/>
    </sheetView>
  </sheetViews>
  <sheetFormatPr defaultColWidth="9.140625" defaultRowHeight="12.75"/>
  <cols>
    <col min="1" max="2" width="5.7109375" style="16" customWidth="1"/>
    <col min="3" max="3" width="23.57421875" style="16" customWidth="1"/>
    <col min="4" max="4" width="9.7109375" style="16" customWidth="1"/>
    <col min="5" max="5" width="9.28125" style="16" customWidth="1"/>
    <col min="6" max="6" width="9.7109375" style="16" customWidth="1"/>
    <col min="7" max="7" width="10.00390625" style="16" customWidth="1"/>
    <col min="8" max="8" width="10.140625" style="16" customWidth="1"/>
    <col min="9" max="9" width="10.421875" style="16" customWidth="1"/>
    <col min="10" max="10" width="10.140625" style="16" customWidth="1"/>
    <col min="11" max="11" width="9.28125" style="16" customWidth="1"/>
    <col min="12" max="16384" width="9.140625" style="16" customWidth="1"/>
  </cols>
  <sheetData>
    <row r="1" spans="1:9" ht="24.75" customHeight="1">
      <c r="A1" s="6" t="s">
        <v>0</v>
      </c>
      <c r="B1" s="128"/>
      <c r="C1" s="709" t="str">
        <f>Summary!B1</f>
        <v> </v>
      </c>
      <c r="D1" s="128"/>
      <c r="E1" s="128"/>
      <c r="F1" s="128"/>
      <c r="G1" s="711"/>
      <c r="H1" s="707" t="s">
        <v>2</v>
      </c>
      <c r="I1" s="82" t="s">
        <v>1</v>
      </c>
    </row>
    <row r="2" spans="1:9" ht="14.25">
      <c r="A2" s="189" t="s">
        <v>6</v>
      </c>
      <c r="B2" s="708"/>
      <c r="C2" s="716">
        <f>Summary!E3</f>
        <v>0</v>
      </c>
      <c r="D2" s="20"/>
      <c r="E2" s="20"/>
      <c r="F2" s="710" t="s">
        <v>4</v>
      </c>
      <c r="G2" s="12" t="str">
        <f>Summary!G2</f>
        <v> </v>
      </c>
      <c r="H2" s="710" t="s">
        <v>7</v>
      </c>
      <c r="I2" s="129">
        <f ca="1">TODAY()</f>
        <v>37300</v>
      </c>
    </row>
    <row r="3" spans="1:9" ht="12.75">
      <c r="A3" s="80" t="s">
        <v>12</v>
      </c>
      <c r="B3" s="80" t="s">
        <v>134</v>
      </c>
      <c r="C3" s="80" t="s">
        <v>191</v>
      </c>
      <c r="D3" s="75" t="s">
        <v>132</v>
      </c>
      <c r="E3" s="136"/>
      <c r="F3" s="74" t="s">
        <v>133</v>
      </c>
      <c r="G3" s="75"/>
      <c r="H3" s="75"/>
      <c r="I3" s="76"/>
    </row>
    <row r="4" spans="1:9" s="19" customFormat="1" ht="13.5" thickBot="1">
      <c r="A4" s="77"/>
      <c r="B4" s="77"/>
      <c r="C4" s="77"/>
      <c r="D4" s="137" t="s">
        <v>136</v>
      </c>
      <c r="E4" s="138" t="s">
        <v>137</v>
      </c>
      <c r="F4" s="786" t="s">
        <v>136</v>
      </c>
      <c r="G4" s="787" t="s">
        <v>811</v>
      </c>
      <c r="H4" s="787" t="s">
        <v>138</v>
      </c>
      <c r="I4" s="404" t="s">
        <v>139</v>
      </c>
    </row>
    <row r="5" spans="1:11" ht="13.5" thickTop="1">
      <c r="A5" s="648" t="s">
        <v>194</v>
      </c>
      <c r="B5" s="142" t="s">
        <v>1</v>
      </c>
      <c r="C5" s="139" t="s">
        <v>195</v>
      </c>
      <c r="D5" s="144"/>
      <c r="E5" s="144"/>
      <c r="F5" s="146">
        <v>0</v>
      </c>
      <c r="G5" s="776">
        <f>F5*0.1</f>
        <v>0</v>
      </c>
      <c r="H5" s="146">
        <v>0</v>
      </c>
      <c r="I5" s="147" t="s">
        <v>1</v>
      </c>
      <c r="K5" s="16" t="str">
        <f>IF(F5&lt;MIN(D6:D11),#VALUE!,"OK")</f>
        <v>OK</v>
      </c>
    </row>
    <row r="6" spans="1:9" ht="12.75">
      <c r="A6" s="649"/>
      <c r="B6" s="142"/>
      <c r="C6" s="65" t="s">
        <v>196</v>
      </c>
      <c r="D6" s="147">
        <v>0</v>
      </c>
      <c r="E6" s="145">
        <f aca="true" t="shared" si="0" ref="E6:E11">D6*0.1</f>
        <v>0</v>
      </c>
      <c r="F6" s="149"/>
      <c r="G6" s="148"/>
      <c r="H6" s="149"/>
      <c r="I6" s="150"/>
    </row>
    <row r="7" spans="1:9" ht="12.75">
      <c r="A7" s="648"/>
      <c r="B7" s="142"/>
      <c r="C7" s="65" t="s">
        <v>197</v>
      </c>
      <c r="D7" s="151">
        <v>0</v>
      </c>
      <c r="E7" s="145">
        <f t="shared" si="0"/>
        <v>0</v>
      </c>
      <c r="F7" s="149"/>
      <c r="G7" s="148"/>
      <c r="H7" s="149"/>
      <c r="I7" s="150"/>
    </row>
    <row r="8" spans="1:9" ht="12.75">
      <c r="A8" s="648"/>
      <c r="B8" s="142"/>
      <c r="C8" s="65" t="s">
        <v>198</v>
      </c>
      <c r="D8" s="147">
        <v>0</v>
      </c>
      <c r="E8" s="145">
        <f t="shared" si="0"/>
        <v>0</v>
      </c>
      <c r="F8" s="149"/>
      <c r="G8" s="148"/>
      <c r="H8" s="149"/>
      <c r="I8" s="150"/>
    </row>
    <row r="9" spans="1:9" ht="12.75">
      <c r="A9" s="648"/>
      <c r="B9" s="142" t="s">
        <v>1</v>
      </c>
      <c r="C9" s="65" t="s">
        <v>199</v>
      </c>
      <c r="D9" s="147">
        <v>0</v>
      </c>
      <c r="E9" s="145">
        <f t="shared" si="0"/>
        <v>0</v>
      </c>
      <c r="F9" s="149"/>
      <c r="G9" s="148"/>
      <c r="H9" s="149"/>
      <c r="I9" s="150"/>
    </row>
    <row r="10" spans="1:9" ht="12.75">
      <c r="A10" s="648"/>
      <c r="B10" s="142" t="s">
        <v>1</v>
      </c>
      <c r="C10" s="65" t="s">
        <v>200</v>
      </c>
      <c r="D10" s="145">
        <v>0</v>
      </c>
      <c r="E10" s="145">
        <f t="shared" si="0"/>
        <v>0</v>
      </c>
      <c r="F10" s="149"/>
      <c r="G10" s="148"/>
      <c r="H10" s="149"/>
      <c r="I10" s="150"/>
    </row>
    <row r="11" spans="1:9" ht="12.75">
      <c r="A11" s="648"/>
      <c r="B11" s="142"/>
      <c r="C11" s="65" t="s">
        <v>201</v>
      </c>
      <c r="D11" s="145">
        <v>0</v>
      </c>
      <c r="E11" s="145">
        <f t="shared" si="0"/>
        <v>0</v>
      </c>
      <c r="F11" s="149"/>
      <c r="G11" s="148"/>
      <c r="H11" s="149"/>
      <c r="I11" s="150"/>
    </row>
    <row r="12" spans="1:11" ht="12.75">
      <c r="A12" s="648" t="s">
        <v>202</v>
      </c>
      <c r="B12" s="142" t="s">
        <v>1</v>
      </c>
      <c r="C12" s="139" t="s">
        <v>203</v>
      </c>
      <c r="D12" s="150"/>
      <c r="E12" s="150"/>
      <c r="F12" s="146">
        <v>0</v>
      </c>
      <c r="G12" s="776">
        <f>F12*0.1</f>
        <v>0</v>
      </c>
      <c r="H12" s="146">
        <v>0</v>
      </c>
      <c r="I12" s="147">
        <v>0</v>
      </c>
      <c r="K12" s="16" t="str">
        <f>IF(F12&lt;MIN(D13:D17),#VALUE!,"OK")</f>
        <v>OK</v>
      </c>
    </row>
    <row r="13" spans="1:9" ht="12.75">
      <c r="A13" s="648"/>
      <c r="B13" s="142"/>
      <c r="C13" s="65" t="s">
        <v>204</v>
      </c>
      <c r="D13" s="147">
        <v>0</v>
      </c>
      <c r="E13" s="145">
        <f>D13*0.1</f>
        <v>0</v>
      </c>
      <c r="F13" s="149"/>
      <c r="G13" s="148"/>
      <c r="H13" s="149"/>
      <c r="I13" s="150"/>
    </row>
    <row r="14" spans="1:9" ht="12.75">
      <c r="A14" s="648"/>
      <c r="B14" s="142"/>
      <c r="C14" s="65" t="s">
        <v>205</v>
      </c>
      <c r="D14" s="147">
        <v>0</v>
      </c>
      <c r="E14" s="145">
        <f>D14*0.1</f>
        <v>0</v>
      </c>
      <c r="F14" s="149"/>
      <c r="G14" s="148"/>
      <c r="H14" s="149"/>
      <c r="I14" s="150"/>
    </row>
    <row r="15" spans="1:9" ht="12.75">
      <c r="A15" s="648"/>
      <c r="B15" s="142"/>
      <c r="C15" s="65" t="s">
        <v>1</v>
      </c>
      <c r="D15" s="147">
        <v>0</v>
      </c>
      <c r="E15" s="145">
        <f>D15*0.1</f>
        <v>0</v>
      </c>
      <c r="F15" s="149"/>
      <c r="G15" s="148"/>
      <c r="H15" s="149"/>
      <c r="I15" s="150"/>
    </row>
    <row r="16" spans="1:9" ht="12.75">
      <c r="A16" s="648"/>
      <c r="B16" s="142"/>
      <c r="C16" s="65" t="s">
        <v>206</v>
      </c>
      <c r="D16" s="147">
        <v>0</v>
      </c>
      <c r="E16" s="145">
        <f>D16*0.1</f>
        <v>0</v>
      </c>
      <c r="F16" s="149"/>
      <c r="G16" s="148"/>
      <c r="H16" s="149"/>
      <c r="I16" s="150"/>
    </row>
    <row r="17" spans="1:9" ht="12.75">
      <c r="A17" s="648"/>
      <c r="B17" s="142"/>
      <c r="C17" s="65" t="s">
        <v>207</v>
      </c>
      <c r="D17" s="145">
        <v>0</v>
      </c>
      <c r="E17" s="145">
        <f>D17*0.1</f>
        <v>0</v>
      </c>
      <c r="F17" s="149"/>
      <c r="G17" s="148"/>
      <c r="H17" s="149"/>
      <c r="I17" s="150"/>
    </row>
    <row r="18" spans="1:11" ht="12.75">
      <c r="A18" s="648" t="s">
        <v>208</v>
      </c>
      <c r="B18" s="142" t="s">
        <v>1</v>
      </c>
      <c r="C18" s="139" t="s">
        <v>209</v>
      </c>
      <c r="D18" s="150"/>
      <c r="E18" s="150"/>
      <c r="F18" s="146">
        <v>0</v>
      </c>
      <c r="G18" s="776">
        <f>F18*0.1</f>
        <v>0</v>
      </c>
      <c r="H18" s="146"/>
      <c r="I18" s="147"/>
      <c r="K18" s="16" t="str">
        <f>IF(F18&lt;MIN(D19:D29),#VALUE!,"OK")</f>
        <v>OK</v>
      </c>
    </row>
    <row r="19" spans="1:9" ht="12.75">
      <c r="A19" s="648"/>
      <c r="B19" s="142"/>
      <c r="C19" s="65" t="s">
        <v>204</v>
      </c>
      <c r="D19" s="147">
        <v>0</v>
      </c>
      <c r="E19" s="145">
        <f>D19*0.1</f>
        <v>0</v>
      </c>
      <c r="F19" s="149"/>
      <c r="G19" s="148"/>
      <c r="H19" s="149"/>
      <c r="I19" s="150"/>
    </row>
    <row r="20" spans="1:9" ht="12.75">
      <c r="A20" s="648"/>
      <c r="B20" s="142"/>
      <c r="C20" s="65" t="s">
        <v>205</v>
      </c>
      <c r="D20" s="147">
        <v>0</v>
      </c>
      <c r="E20" s="145">
        <f>D20*0.1</f>
        <v>0</v>
      </c>
      <c r="F20" s="149"/>
      <c r="G20" s="148"/>
      <c r="H20" s="149"/>
      <c r="I20" s="150"/>
    </row>
    <row r="21" spans="1:9" ht="12.75">
      <c r="A21" s="648"/>
      <c r="B21" s="142"/>
      <c r="C21" s="65" t="s">
        <v>206</v>
      </c>
      <c r="D21" s="147">
        <v>0</v>
      </c>
      <c r="E21" s="145">
        <f>D21*0.1</f>
        <v>0</v>
      </c>
      <c r="F21" s="149"/>
      <c r="G21" s="148"/>
      <c r="H21" s="149"/>
      <c r="I21" s="150"/>
    </row>
    <row r="22" spans="1:9" ht="12.75">
      <c r="A22" s="648"/>
      <c r="B22" s="142"/>
      <c r="C22" s="65"/>
      <c r="D22" s="147"/>
      <c r="E22" s="145"/>
      <c r="F22" s="149"/>
      <c r="G22" s="148"/>
      <c r="H22" s="149"/>
      <c r="I22" s="150"/>
    </row>
    <row r="23" spans="1:9" ht="12.75">
      <c r="A23" s="648"/>
      <c r="B23" s="142"/>
      <c r="C23" s="65"/>
      <c r="D23" s="147"/>
      <c r="E23" s="145"/>
      <c r="F23" s="149"/>
      <c r="G23" s="148"/>
      <c r="H23" s="149"/>
      <c r="I23" s="150"/>
    </row>
    <row r="24" spans="1:9" ht="12.75">
      <c r="A24" s="650" t="s">
        <v>815</v>
      </c>
      <c r="B24" s="142"/>
      <c r="C24" s="139" t="s">
        <v>814</v>
      </c>
      <c r="D24" s="150"/>
      <c r="E24" s="150" t="s">
        <v>1</v>
      </c>
      <c r="F24" s="146">
        <v>0</v>
      </c>
      <c r="G24" s="776">
        <f>F24*0.1</f>
        <v>0</v>
      </c>
      <c r="H24" s="146">
        <v>0</v>
      </c>
      <c r="I24" s="147">
        <v>0</v>
      </c>
    </row>
    <row r="25" spans="1:9" ht="12.75">
      <c r="A25" s="648"/>
      <c r="B25" s="142"/>
      <c r="C25" s="65" t="s">
        <v>816</v>
      </c>
      <c r="D25" s="147">
        <v>0</v>
      </c>
      <c r="E25" s="145">
        <f>D25*0.1</f>
        <v>0</v>
      </c>
      <c r="F25" s="149"/>
      <c r="G25" s="148"/>
      <c r="H25" s="149"/>
      <c r="I25" s="150"/>
    </row>
    <row r="26" spans="1:9" ht="12.75">
      <c r="A26" s="648"/>
      <c r="B26" s="142"/>
      <c r="C26" s="65" t="s">
        <v>817</v>
      </c>
      <c r="D26" s="147">
        <v>0</v>
      </c>
      <c r="E26" s="145">
        <f>D26*0.1</f>
        <v>0</v>
      </c>
      <c r="F26" s="149"/>
      <c r="G26" s="148"/>
      <c r="H26" s="149"/>
      <c r="I26" s="150"/>
    </row>
    <row r="27" spans="1:9" ht="12.75">
      <c r="A27" s="648"/>
      <c r="B27" s="142"/>
      <c r="C27" s="65"/>
      <c r="D27" s="147">
        <v>0</v>
      </c>
      <c r="E27" s="145">
        <f>D27*0.1</f>
        <v>0</v>
      </c>
      <c r="F27" s="149"/>
      <c r="G27" s="148"/>
      <c r="H27" s="149"/>
      <c r="I27" s="150"/>
    </row>
    <row r="28" spans="1:9" ht="12.75">
      <c r="A28" s="648"/>
      <c r="B28" s="142"/>
      <c r="C28" s="65"/>
      <c r="D28" s="147">
        <v>0</v>
      </c>
      <c r="E28" s="145">
        <f>D28*0.1</f>
        <v>0</v>
      </c>
      <c r="F28" s="149"/>
      <c r="G28" s="148"/>
      <c r="H28" s="149"/>
      <c r="I28" s="150"/>
    </row>
    <row r="29" spans="1:9" ht="12.75">
      <c r="A29" s="648"/>
      <c r="B29" s="142"/>
      <c r="C29" s="65" t="s">
        <v>1</v>
      </c>
      <c r="D29" s="147"/>
      <c r="E29" s="145">
        <f>D29*0.1</f>
        <v>0</v>
      </c>
      <c r="F29" s="149"/>
      <c r="G29" s="148"/>
      <c r="H29" s="149"/>
      <c r="I29" s="150"/>
    </row>
    <row r="30" spans="1:11" ht="12.75">
      <c r="A30" s="650" t="s">
        <v>210</v>
      </c>
      <c r="B30" s="142" t="s">
        <v>1</v>
      </c>
      <c r="C30" s="139" t="s">
        <v>211</v>
      </c>
      <c r="D30" s="150"/>
      <c r="E30" s="150"/>
      <c r="F30" s="146">
        <v>0</v>
      </c>
      <c r="G30" s="776">
        <f>F30*0.1</f>
        <v>0</v>
      </c>
      <c r="H30" s="146" t="s">
        <v>1</v>
      </c>
      <c r="I30" s="147" t="s">
        <v>1</v>
      </c>
      <c r="K30" s="16" t="str">
        <f>IF(F30&lt;MIN(D31:D36),#VALUE!,"OK")</f>
        <v>OK</v>
      </c>
    </row>
    <row r="31" spans="1:9" ht="12.75">
      <c r="A31" s="648"/>
      <c r="B31" s="142" t="s">
        <v>1</v>
      </c>
      <c r="C31" s="63" t="s">
        <v>212</v>
      </c>
      <c r="D31" s="147">
        <v>0</v>
      </c>
      <c r="E31" s="145">
        <f aca="true" t="shared" si="1" ref="E31:E36">D31*0.1</f>
        <v>0</v>
      </c>
      <c r="F31" s="149"/>
      <c r="G31" s="148"/>
      <c r="H31" s="149"/>
      <c r="I31" s="150"/>
    </row>
    <row r="32" spans="1:9" ht="12.75">
      <c r="A32" s="648"/>
      <c r="B32" s="142"/>
      <c r="C32" s="63" t="s">
        <v>213</v>
      </c>
      <c r="D32" s="147">
        <v>0</v>
      </c>
      <c r="E32" s="145">
        <f t="shared" si="1"/>
        <v>0</v>
      </c>
      <c r="F32" s="149"/>
      <c r="G32" s="148"/>
      <c r="H32" s="149"/>
      <c r="I32" s="150"/>
    </row>
    <row r="33" spans="1:9" ht="12.75">
      <c r="A33" s="648"/>
      <c r="B33" s="142"/>
      <c r="C33" s="63" t="s">
        <v>214</v>
      </c>
      <c r="D33" s="147">
        <v>0</v>
      </c>
      <c r="E33" s="145">
        <f t="shared" si="1"/>
        <v>0</v>
      </c>
      <c r="F33" s="149"/>
      <c r="G33" s="148"/>
      <c r="H33" s="149"/>
      <c r="I33" s="150"/>
    </row>
    <row r="34" spans="1:9" ht="12.75">
      <c r="A34" s="648"/>
      <c r="B34" s="142"/>
      <c r="C34" s="63" t="s">
        <v>215</v>
      </c>
      <c r="D34" s="147">
        <v>0</v>
      </c>
      <c r="E34" s="145">
        <f t="shared" si="1"/>
        <v>0</v>
      </c>
      <c r="F34" s="149"/>
      <c r="G34" s="148"/>
      <c r="H34" s="149"/>
      <c r="I34" s="150"/>
    </row>
    <row r="35" spans="1:9" ht="12.75">
      <c r="A35" s="648"/>
      <c r="B35" s="142"/>
      <c r="C35" s="63" t="s">
        <v>205</v>
      </c>
      <c r="D35" s="147">
        <v>0</v>
      </c>
      <c r="E35" s="145">
        <f t="shared" si="1"/>
        <v>0</v>
      </c>
      <c r="F35" s="149"/>
      <c r="G35" s="148"/>
      <c r="H35" s="149"/>
      <c r="I35" s="150"/>
    </row>
    <row r="36" spans="1:9" ht="12.75">
      <c r="A36" s="648"/>
      <c r="B36" s="142"/>
      <c r="C36" s="63"/>
      <c r="D36" s="147"/>
      <c r="E36" s="145">
        <f t="shared" si="1"/>
        <v>0</v>
      </c>
      <c r="F36" s="149"/>
      <c r="G36" s="148"/>
      <c r="H36" s="149"/>
      <c r="I36" s="150"/>
    </row>
    <row r="37" spans="1:11" ht="12.75">
      <c r="A37" s="650" t="s">
        <v>210</v>
      </c>
      <c r="B37" s="142"/>
      <c r="C37" s="139" t="s">
        <v>216</v>
      </c>
      <c r="D37" s="150"/>
      <c r="E37" s="150" t="s">
        <v>1</v>
      </c>
      <c r="F37" s="146">
        <v>0</v>
      </c>
      <c r="G37" s="776">
        <f>F37*0.1</f>
        <v>0</v>
      </c>
      <c r="H37" s="146">
        <v>0</v>
      </c>
      <c r="I37" s="147">
        <v>0</v>
      </c>
      <c r="K37" s="16" t="str">
        <f>IF(F37&lt;MIN(D38:D42),#VALUE!,"OK")</f>
        <v>OK</v>
      </c>
    </row>
    <row r="38" spans="1:9" ht="12.75">
      <c r="A38" s="648"/>
      <c r="B38" s="142"/>
      <c r="C38" s="65" t="s">
        <v>213</v>
      </c>
      <c r="D38" s="147">
        <v>0</v>
      </c>
      <c r="E38" s="145">
        <f>D38*0.1</f>
        <v>0</v>
      </c>
      <c r="F38" s="149"/>
      <c r="G38" s="148"/>
      <c r="H38" s="149"/>
      <c r="I38" s="150"/>
    </row>
    <row r="39" spans="1:9" ht="12.75">
      <c r="A39" s="648"/>
      <c r="B39" s="142"/>
      <c r="C39" s="65" t="s">
        <v>214</v>
      </c>
      <c r="D39" s="147">
        <v>0</v>
      </c>
      <c r="E39" s="145">
        <f>D39*0.1</f>
        <v>0</v>
      </c>
      <c r="F39" s="149"/>
      <c r="G39" s="148"/>
      <c r="H39" s="149"/>
      <c r="I39" s="150"/>
    </row>
    <row r="40" spans="1:9" ht="12.75">
      <c r="A40" s="648"/>
      <c r="B40" s="142"/>
      <c r="C40" s="65" t="s">
        <v>215</v>
      </c>
      <c r="D40" s="147">
        <v>0</v>
      </c>
      <c r="E40" s="145">
        <f>D40*0.1</f>
        <v>0</v>
      </c>
      <c r="F40" s="149"/>
      <c r="G40" s="148"/>
      <c r="H40" s="149"/>
      <c r="I40" s="150"/>
    </row>
    <row r="41" spans="1:9" ht="12.75">
      <c r="A41" s="648"/>
      <c r="B41" s="142"/>
      <c r="C41" s="65" t="s">
        <v>217</v>
      </c>
      <c r="D41" s="147">
        <v>0</v>
      </c>
      <c r="E41" s="145">
        <f>D41*0.1</f>
        <v>0</v>
      </c>
      <c r="F41" s="149"/>
      <c r="G41" s="148"/>
      <c r="H41" s="149"/>
      <c r="I41" s="150"/>
    </row>
    <row r="42" spans="1:9" ht="12.75">
      <c r="A42" s="648"/>
      <c r="B42" s="142"/>
      <c r="C42" s="65" t="s">
        <v>1</v>
      </c>
      <c r="D42" s="147"/>
      <c r="E42" s="145">
        <f>D42*0.1</f>
        <v>0</v>
      </c>
      <c r="F42" s="149"/>
      <c r="G42" s="148"/>
      <c r="H42" s="149"/>
      <c r="I42" s="150"/>
    </row>
    <row r="43" spans="1:11" ht="12.75">
      <c r="A43" s="648" t="s">
        <v>218</v>
      </c>
      <c r="B43" s="142" t="s">
        <v>1</v>
      </c>
      <c r="C43" s="139" t="s">
        <v>219</v>
      </c>
      <c r="D43" s="150"/>
      <c r="E43" s="150"/>
      <c r="F43" s="146">
        <v>0</v>
      </c>
      <c r="G43" s="776">
        <f>F43*0.1</f>
        <v>0</v>
      </c>
      <c r="H43" s="146">
        <v>0</v>
      </c>
      <c r="I43" s="147">
        <v>0</v>
      </c>
      <c r="K43" s="16" t="str">
        <f>IF(F43&lt;MIN(D44:D48),#VALUE!,"OK")</f>
        <v>OK</v>
      </c>
    </row>
    <row r="44" spans="1:9" ht="12.75">
      <c r="A44" s="648"/>
      <c r="B44" s="142"/>
      <c r="C44" s="65" t="s">
        <v>155</v>
      </c>
      <c r="D44" s="147">
        <v>0</v>
      </c>
      <c r="E44" s="145">
        <f>D44*0.1</f>
        <v>0</v>
      </c>
      <c r="F44" s="149"/>
      <c r="G44" s="148"/>
      <c r="H44" s="149"/>
      <c r="I44" s="150"/>
    </row>
    <row r="45" spans="1:9" ht="12.75">
      <c r="A45" s="648"/>
      <c r="B45" s="142"/>
      <c r="C45" s="65" t="s">
        <v>220</v>
      </c>
      <c r="D45" s="147">
        <v>0</v>
      </c>
      <c r="E45" s="145">
        <f>D45*0.1</f>
        <v>0</v>
      </c>
      <c r="F45" s="149"/>
      <c r="G45" s="148"/>
      <c r="H45" s="149"/>
      <c r="I45" s="150"/>
    </row>
    <row r="46" spans="1:9" ht="12.75">
      <c r="A46" s="648"/>
      <c r="B46" s="142"/>
      <c r="C46" s="65" t="s">
        <v>221</v>
      </c>
      <c r="D46" s="147">
        <v>0</v>
      </c>
      <c r="E46" s="145">
        <f>D46*0.1</f>
        <v>0</v>
      </c>
      <c r="F46" s="149"/>
      <c r="G46" s="148"/>
      <c r="H46" s="149"/>
      <c r="I46" s="150"/>
    </row>
    <row r="47" spans="1:9" ht="12.75">
      <c r="A47" s="648"/>
      <c r="B47" s="142"/>
      <c r="C47" s="65" t="s">
        <v>222</v>
      </c>
      <c r="D47" s="147">
        <v>0</v>
      </c>
      <c r="E47" s="145">
        <f>D47*0.1</f>
        <v>0</v>
      </c>
      <c r="F47" s="149"/>
      <c r="G47" s="148"/>
      <c r="H47" s="149"/>
      <c r="I47" s="150"/>
    </row>
    <row r="48" spans="1:9" ht="12.75">
      <c r="A48" s="648"/>
      <c r="B48" s="142"/>
      <c r="C48" s="65"/>
      <c r="D48" s="147"/>
      <c r="E48" s="145">
        <f>D48*0.1</f>
        <v>0</v>
      </c>
      <c r="F48" s="149"/>
      <c r="G48" s="148"/>
      <c r="H48" s="149"/>
      <c r="I48" s="150"/>
    </row>
    <row r="49" spans="1:11" ht="12.75">
      <c r="A49" s="648" t="s">
        <v>223</v>
      </c>
      <c r="B49" s="142" t="s">
        <v>1</v>
      </c>
      <c r="C49" s="139" t="s">
        <v>224</v>
      </c>
      <c r="D49" s="150"/>
      <c r="E49" s="150"/>
      <c r="F49" s="145">
        <v>0</v>
      </c>
      <c r="G49" s="776">
        <f>F49*0.1</f>
        <v>0</v>
      </c>
      <c r="H49" s="146"/>
      <c r="I49" s="147"/>
      <c r="K49" s="16" t="str">
        <f>IF(F49&lt;MIN(D50:D55),#VALUE!,"OK")</f>
        <v>OK</v>
      </c>
    </row>
    <row r="50" spans="1:9" ht="12.75">
      <c r="A50" s="648"/>
      <c r="B50" s="142"/>
      <c r="C50" s="65" t="s">
        <v>225</v>
      </c>
      <c r="D50" s="147">
        <v>0</v>
      </c>
      <c r="E50" s="145">
        <f aca="true" t="shared" si="2" ref="E50:E55">D50*0.1</f>
        <v>0</v>
      </c>
      <c r="F50" s="149"/>
      <c r="G50" s="148"/>
      <c r="H50" s="149"/>
      <c r="I50" s="150"/>
    </row>
    <row r="51" spans="1:9" ht="12.75">
      <c r="A51" s="648"/>
      <c r="B51" s="142"/>
      <c r="C51" s="65" t="s">
        <v>226</v>
      </c>
      <c r="D51" s="147">
        <v>0</v>
      </c>
      <c r="E51" s="145">
        <f t="shared" si="2"/>
        <v>0</v>
      </c>
      <c r="F51" s="149"/>
      <c r="G51" s="148"/>
      <c r="H51" s="149"/>
      <c r="I51" s="150"/>
    </row>
    <row r="52" spans="1:9" ht="12.75">
      <c r="A52" s="648"/>
      <c r="B52" s="142"/>
      <c r="C52" s="65" t="s">
        <v>227</v>
      </c>
      <c r="D52" s="147"/>
      <c r="E52" s="145">
        <f t="shared" si="2"/>
        <v>0</v>
      </c>
      <c r="F52" s="149"/>
      <c r="G52" s="148"/>
      <c r="H52" s="149"/>
      <c r="I52" s="150"/>
    </row>
    <row r="53" spans="1:9" ht="12.75">
      <c r="A53" s="648"/>
      <c r="B53" s="142"/>
      <c r="C53" s="65" t="s">
        <v>228</v>
      </c>
      <c r="D53" s="147">
        <v>0</v>
      </c>
      <c r="E53" s="145">
        <f t="shared" si="2"/>
        <v>0</v>
      </c>
      <c r="F53" s="149"/>
      <c r="G53" s="148"/>
      <c r="H53" s="149"/>
      <c r="I53" s="150"/>
    </row>
    <row r="54" spans="1:9" ht="12.75">
      <c r="A54" s="648"/>
      <c r="B54" s="142"/>
      <c r="C54" s="65"/>
      <c r="D54" s="147"/>
      <c r="E54" s="145">
        <f t="shared" si="2"/>
        <v>0</v>
      </c>
      <c r="F54" s="149"/>
      <c r="G54" s="148"/>
      <c r="H54" s="149"/>
      <c r="I54" s="150"/>
    </row>
    <row r="55" spans="1:9" ht="12.75">
      <c r="A55" s="648"/>
      <c r="B55" s="142"/>
      <c r="C55" s="65"/>
      <c r="D55" s="147"/>
      <c r="E55" s="145">
        <f t="shared" si="2"/>
        <v>0</v>
      </c>
      <c r="F55" s="149"/>
      <c r="G55" s="148"/>
      <c r="H55" s="149"/>
      <c r="I55" s="150"/>
    </row>
    <row r="56" spans="1:11" ht="12.75">
      <c r="A56" s="648" t="s">
        <v>229</v>
      </c>
      <c r="B56" s="142"/>
      <c r="C56" s="139" t="s">
        <v>230</v>
      </c>
      <c r="D56" s="150"/>
      <c r="E56" s="150"/>
      <c r="F56" s="145">
        <v>0</v>
      </c>
      <c r="G56" s="776">
        <f>F56*0.1</f>
        <v>0</v>
      </c>
      <c r="H56" s="146">
        <v>0</v>
      </c>
      <c r="I56" s="147">
        <v>0</v>
      </c>
      <c r="K56" s="16" t="str">
        <f>IF(F56&lt;MIN(D57:D61),#VALUE!,"OK")</f>
        <v>OK</v>
      </c>
    </row>
    <row r="57" spans="1:9" ht="12.75">
      <c r="A57" s="648"/>
      <c r="B57" s="142"/>
      <c r="C57" s="65" t="s">
        <v>231</v>
      </c>
      <c r="D57" s="147">
        <v>0</v>
      </c>
      <c r="E57" s="145">
        <f>D57*0.1</f>
        <v>0</v>
      </c>
      <c r="F57" s="149"/>
      <c r="G57" s="148"/>
      <c r="H57" s="149"/>
      <c r="I57" s="150"/>
    </row>
    <row r="58" spans="1:9" ht="12.75">
      <c r="A58" s="648"/>
      <c r="B58" s="142"/>
      <c r="C58" s="65" t="s">
        <v>222</v>
      </c>
      <c r="D58" s="147">
        <v>0</v>
      </c>
      <c r="E58" s="145">
        <f>D58*0.1</f>
        <v>0</v>
      </c>
      <c r="F58" s="149"/>
      <c r="G58" s="148"/>
      <c r="H58" s="149"/>
      <c r="I58" s="150"/>
    </row>
    <row r="59" spans="1:9" ht="12.75">
      <c r="A59" s="648"/>
      <c r="B59" s="142"/>
      <c r="C59" s="65" t="s">
        <v>215</v>
      </c>
      <c r="D59" s="147">
        <v>0</v>
      </c>
      <c r="E59" s="145">
        <f>D59*0.1</f>
        <v>0</v>
      </c>
      <c r="F59" s="149"/>
      <c r="G59" s="148"/>
      <c r="H59" s="149"/>
      <c r="I59" s="150"/>
    </row>
    <row r="60" spans="1:9" ht="12.75">
      <c r="A60" s="648"/>
      <c r="B60" s="142"/>
      <c r="C60" s="65"/>
      <c r="D60" s="147"/>
      <c r="E60" s="145">
        <f>D60*0.1</f>
        <v>0</v>
      </c>
      <c r="F60" s="149"/>
      <c r="G60" s="148"/>
      <c r="H60" s="149"/>
      <c r="I60" s="150"/>
    </row>
    <row r="61" spans="1:9" ht="12.75">
      <c r="A61" s="648"/>
      <c r="B61" s="142"/>
      <c r="C61" s="65"/>
      <c r="D61" s="147"/>
      <c r="E61" s="145">
        <f>D61*0.1</f>
        <v>0</v>
      </c>
      <c r="F61" s="149"/>
      <c r="G61" s="148"/>
      <c r="H61" s="149"/>
      <c r="I61" s="150"/>
    </row>
    <row r="62" spans="1:11" ht="12.75">
      <c r="A62" s="648" t="s">
        <v>232</v>
      </c>
      <c r="B62" s="142"/>
      <c r="C62" s="139" t="s">
        <v>233</v>
      </c>
      <c r="D62" s="150"/>
      <c r="E62" s="150"/>
      <c r="F62" s="145">
        <v>0</v>
      </c>
      <c r="G62" s="776">
        <f>F62*0.1</f>
        <v>0</v>
      </c>
      <c r="H62" s="146">
        <v>0</v>
      </c>
      <c r="I62" s="147">
        <v>0</v>
      </c>
      <c r="K62" s="16" t="str">
        <f>IF(F62&lt;MIN(D63:D67),#VALUE!,"OK")</f>
        <v>OK</v>
      </c>
    </row>
    <row r="63" spans="1:9" ht="12.75">
      <c r="A63" s="648"/>
      <c r="B63" s="142"/>
      <c r="C63" s="65" t="s">
        <v>234</v>
      </c>
      <c r="D63" s="147">
        <v>0</v>
      </c>
      <c r="E63" s="145">
        <f>D63*0.1</f>
        <v>0</v>
      </c>
      <c r="F63" s="149"/>
      <c r="G63" s="148"/>
      <c r="H63" s="149"/>
      <c r="I63" s="150"/>
    </row>
    <row r="64" spans="1:9" ht="12.75">
      <c r="A64" s="648"/>
      <c r="B64" s="142"/>
      <c r="C64" s="65" t="s">
        <v>235</v>
      </c>
      <c r="D64" s="147">
        <v>0</v>
      </c>
      <c r="E64" s="145">
        <f>D64*0.1</f>
        <v>0</v>
      </c>
      <c r="F64" s="149"/>
      <c r="G64" s="148"/>
      <c r="H64" s="149"/>
      <c r="I64" s="150"/>
    </row>
    <row r="65" spans="1:9" ht="12.75">
      <c r="A65" s="648"/>
      <c r="B65" s="142"/>
      <c r="C65" s="65" t="s">
        <v>236</v>
      </c>
      <c r="D65" s="147">
        <v>0</v>
      </c>
      <c r="E65" s="145">
        <f>D65*0.1</f>
        <v>0</v>
      </c>
      <c r="F65" s="149"/>
      <c r="G65" s="148"/>
      <c r="H65" s="149"/>
      <c r="I65" s="150" t="s">
        <v>1</v>
      </c>
    </row>
    <row r="66" spans="1:9" ht="12.75">
      <c r="A66" s="648"/>
      <c r="B66" s="142"/>
      <c r="C66" s="65" t="s">
        <v>1</v>
      </c>
      <c r="D66" s="147" t="s">
        <v>1</v>
      </c>
      <c r="E66" s="145">
        <v>0</v>
      </c>
      <c r="F66" s="149"/>
      <c r="G66" s="148"/>
      <c r="H66" s="149"/>
      <c r="I66" s="150"/>
    </row>
    <row r="67" spans="1:9" ht="12.75">
      <c r="A67" s="651"/>
      <c r="B67" s="125"/>
      <c r="C67" s="63" t="s">
        <v>1</v>
      </c>
      <c r="D67" s="152"/>
      <c r="E67" s="145">
        <f>D67*0.1</f>
        <v>0</v>
      </c>
      <c r="F67" s="149"/>
      <c r="G67" s="148"/>
      <c r="H67" s="149"/>
      <c r="I67" s="150"/>
    </row>
    <row r="68" spans="1:11" ht="12.75">
      <c r="A68" s="648" t="s">
        <v>232</v>
      </c>
      <c r="B68" s="142"/>
      <c r="C68" s="139" t="s">
        <v>237</v>
      </c>
      <c r="D68" s="150"/>
      <c r="E68" s="150"/>
      <c r="F68" s="146">
        <v>0</v>
      </c>
      <c r="G68" s="776">
        <f>F68*0.1</f>
        <v>0</v>
      </c>
      <c r="H68" s="146">
        <v>0</v>
      </c>
      <c r="I68" s="147">
        <v>0</v>
      </c>
      <c r="K68" s="16" t="str">
        <f>IF(F68&lt;MIN(D69:D72),#VALUE!,"OK")</f>
        <v>OK</v>
      </c>
    </row>
    <row r="69" spans="1:9" ht="12.75">
      <c r="A69" s="648"/>
      <c r="B69" s="142"/>
      <c r="C69" s="65" t="s">
        <v>238</v>
      </c>
      <c r="D69" s="147">
        <v>0</v>
      </c>
      <c r="E69" s="145">
        <f>D69*0.1</f>
        <v>0</v>
      </c>
      <c r="F69" s="149"/>
      <c r="G69" s="148"/>
      <c r="H69" s="149"/>
      <c r="I69" s="150"/>
    </row>
    <row r="70" spans="1:9" ht="12.75">
      <c r="A70" s="648"/>
      <c r="B70" s="142"/>
      <c r="C70" s="65" t="s">
        <v>239</v>
      </c>
      <c r="D70" s="147">
        <v>0</v>
      </c>
      <c r="E70" s="145">
        <f>D70*0.1</f>
        <v>0</v>
      </c>
      <c r="F70" s="149"/>
      <c r="G70" s="148"/>
      <c r="H70" s="149"/>
      <c r="I70" s="150"/>
    </row>
    <row r="71" spans="1:9" ht="12.75">
      <c r="A71" s="648"/>
      <c r="B71" s="142"/>
      <c r="C71" s="65" t="s">
        <v>1</v>
      </c>
      <c r="D71" s="147"/>
      <c r="E71" s="145">
        <f>D71*0.1</f>
        <v>0</v>
      </c>
      <c r="F71" s="149"/>
      <c r="G71" s="148"/>
      <c r="H71" s="149"/>
      <c r="I71" s="150"/>
    </row>
    <row r="72" spans="1:9" ht="12.75">
      <c r="A72" s="648"/>
      <c r="B72" s="142"/>
      <c r="C72" s="65" t="s">
        <v>1</v>
      </c>
      <c r="D72" s="147"/>
      <c r="E72" s="145">
        <f>D72*0.1</f>
        <v>0</v>
      </c>
      <c r="F72" s="149"/>
      <c r="G72" s="148"/>
      <c r="H72" s="149"/>
      <c r="I72" s="150"/>
    </row>
    <row r="73" spans="1:11" ht="12.75">
      <c r="A73" s="648" t="s">
        <v>240</v>
      </c>
      <c r="B73" s="142" t="s">
        <v>1</v>
      </c>
      <c r="C73" s="139" t="s">
        <v>241</v>
      </c>
      <c r="D73" s="150"/>
      <c r="E73" s="150"/>
      <c r="F73" s="146">
        <v>0</v>
      </c>
      <c r="G73" s="776">
        <f>F73*0.1</f>
        <v>0</v>
      </c>
      <c r="H73" s="146">
        <v>0</v>
      </c>
      <c r="I73" s="147">
        <v>0</v>
      </c>
      <c r="K73" s="16" t="str">
        <f>IF(F73&lt;MIN(D74:D76),#VALUE!,"OK")</f>
        <v>OK</v>
      </c>
    </row>
    <row r="74" spans="1:9" ht="12.75">
      <c r="A74" s="648"/>
      <c r="B74" s="142" t="s">
        <v>1</v>
      </c>
      <c r="C74" s="65" t="s">
        <v>242</v>
      </c>
      <c r="D74" s="147"/>
      <c r="E74" s="145">
        <f>D74*0.1</f>
        <v>0</v>
      </c>
      <c r="F74" s="149"/>
      <c r="G74" s="148"/>
      <c r="H74" s="149"/>
      <c r="I74" s="150"/>
    </row>
    <row r="75" spans="1:9" ht="12.75">
      <c r="A75" s="648"/>
      <c r="B75" s="142"/>
      <c r="C75" s="65" t="s">
        <v>243</v>
      </c>
      <c r="D75" s="147"/>
      <c r="E75" s="145">
        <f>D75*0.1</f>
        <v>0</v>
      </c>
      <c r="F75" s="149"/>
      <c r="G75" s="148"/>
      <c r="H75" s="149"/>
      <c r="I75" s="150"/>
    </row>
    <row r="76" spans="1:9" ht="12.75">
      <c r="A76" s="648"/>
      <c r="B76" s="142"/>
      <c r="C76" s="65" t="s">
        <v>244</v>
      </c>
      <c r="D76" s="147"/>
      <c r="E76" s="145">
        <f>D76*0.1</f>
        <v>0</v>
      </c>
      <c r="F76" s="149"/>
      <c r="G76" s="148"/>
      <c r="H76" s="149"/>
      <c r="I76" s="150"/>
    </row>
    <row r="77" spans="1:11" ht="12.75">
      <c r="A77" s="648"/>
      <c r="B77" s="142"/>
      <c r="C77" s="71" t="s">
        <v>245</v>
      </c>
      <c r="D77" s="147"/>
      <c r="E77" s="145">
        <f>D77*0.1</f>
        <v>0</v>
      </c>
      <c r="F77" s="149" t="s">
        <v>1</v>
      </c>
      <c r="G77" s="153" t="s">
        <v>1</v>
      </c>
      <c r="H77" s="154"/>
      <c r="I77" s="155" t="s">
        <v>1</v>
      </c>
      <c r="K77" s="16" t="str">
        <f>IF(F77&lt;MIN(D79:D81),#VALUE!,"OK")</f>
        <v>OK</v>
      </c>
    </row>
    <row r="78" spans="1:9" ht="12.75">
      <c r="A78" s="648"/>
      <c r="B78" s="142"/>
      <c r="C78" s="71"/>
      <c r="D78" s="147"/>
      <c r="E78" s="145">
        <f>D78*0.1</f>
        <v>0</v>
      </c>
      <c r="F78" s="149"/>
      <c r="G78" s="153"/>
      <c r="H78" s="154"/>
      <c r="I78" s="155"/>
    </row>
    <row r="79" spans="1:9" ht="12.75">
      <c r="A79" s="648" t="s">
        <v>246</v>
      </c>
      <c r="B79" s="142" t="s">
        <v>1</v>
      </c>
      <c r="C79" s="139" t="s">
        <v>247</v>
      </c>
      <c r="D79" s="144"/>
      <c r="E79" s="144"/>
      <c r="F79" s="156">
        <v>0</v>
      </c>
      <c r="G79" s="776">
        <f>F79*0.1</f>
        <v>0</v>
      </c>
      <c r="H79" s="156">
        <v>0</v>
      </c>
      <c r="I79" s="151">
        <v>0</v>
      </c>
    </row>
    <row r="80" spans="1:9" ht="12.75">
      <c r="A80" s="648"/>
      <c r="B80" s="142"/>
      <c r="C80" s="65" t="s">
        <v>1</v>
      </c>
      <c r="D80" s="157">
        <v>0</v>
      </c>
      <c r="E80" s="145">
        <f>D80*0.1</f>
        <v>0</v>
      </c>
      <c r="F80" s="159"/>
      <c r="G80" s="158"/>
      <c r="H80" s="159"/>
      <c r="I80" s="160"/>
    </row>
    <row r="81" spans="1:9" ht="12.75">
      <c r="A81" s="648"/>
      <c r="B81" s="142"/>
      <c r="C81" s="65" t="s">
        <v>205</v>
      </c>
      <c r="D81" s="157">
        <v>0</v>
      </c>
      <c r="E81" s="145">
        <f>D81*0.1</f>
        <v>0</v>
      </c>
      <c r="F81" s="159"/>
      <c r="G81" s="158"/>
      <c r="H81" s="159"/>
      <c r="I81" s="160"/>
    </row>
    <row r="82" spans="1:11" ht="12.75">
      <c r="A82" s="648"/>
      <c r="B82" s="142"/>
      <c r="C82" s="65" t="s">
        <v>204</v>
      </c>
      <c r="D82" s="157">
        <v>0</v>
      </c>
      <c r="E82" s="145">
        <f>D82*0.1</f>
        <v>0</v>
      </c>
      <c r="F82" s="159"/>
      <c r="G82" s="158"/>
      <c r="H82" s="159"/>
      <c r="I82" s="160"/>
      <c r="K82" s="16" t="str">
        <f>IF(F82&lt;MIN(D83:D105),#VALUE!,"OK")</f>
        <v>OK</v>
      </c>
    </row>
    <row r="83" spans="1:9" ht="12.75">
      <c r="A83" s="648"/>
      <c r="B83" s="142"/>
      <c r="C83" s="65" t="s">
        <v>248</v>
      </c>
      <c r="D83" s="157">
        <v>0</v>
      </c>
      <c r="E83" s="145">
        <f>D83*0.1</f>
        <v>0</v>
      </c>
      <c r="F83" s="159"/>
      <c r="G83" s="158"/>
      <c r="H83" s="159"/>
      <c r="I83" s="160"/>
    </row>
    <row r="84" spans="1:9" ht="12.75">
      <c r="A84" s="648"/>
      <c r="B84" s="142"/>
      <c r="C84" s="65"/>
      <c r="D84" s="157"/>
      <c r="E84" s="145">
        <f>D84*0.1</f>
        <v>0</v>
      </c>
      <c r="F84" s="159"/>
      <c r="G84" s="158"/>
      <c r="H84" s="159"/>
      <c r="I84" s="160"/>
    </row>
    <row r="85" spans="1:9" ht="12.75">
      <c r="A85" s="648" t="s">
        <v>249</v>
      </c>
      <c r="B85" s="142"/>
      <c r="C85" s="139" t="s">
        <v>250</v>
      </c>
      <c r="D85" s="144"/>
      <c r="E85" s="144"/>
      <c r="F85" s="156"/>
      <c r="G85" s="776">
        <f>F85*0.1</f>
        <v>0</v>
      </c>
      <c r="H85" s="156">
        <v>0</v>
      </c>
      <c r="I85" s="151">
        <v>0</v>
      </c>
    </row>
    <row r="86" spans="1:9" ht="12.75">
      <c r="A86" s="648"/>
      <c r="B86" s="142"/>
      <c r="C86" s="65" t="s">
        <v>1</v>
      </c>
      <c r="D86" s="157" t="s">
        <v>1</v>
      </c>
      <c r="E86" s="145">
        <v>0</v>
      </c>
      <c r="F86" s="159"/>
      <c r="G86" s="158"/>
      <c r="H86" s="159"/>
      <c r="I86" s="160"/>
    </row>
    <row r="87" spans="1:9" ht="12.75">
      <c r="A87" s="648"/>
      <c r="B87" s="142"/>
      <c r="C87" s="65" t="s">
        <v>1</v>
      </c>
      <c r="D87" s="157"/>
      <c r="E87" s="145">
        <f>D87*0.1</f>
        <v>0</v>
      </c>
      <c r="F87" s="159"/>
      <c r="G87" s="158"/>
      <c r="H87" s="159"/>
      <c r="I87" s="160"/>
    </row>
    <row r="88" spans="1:9" ht="12.75">
      <c r="A88" s="648"/>
      <c r="B88" s="142"/>
      <c r="C88" s="65" t="s">
        <v>1</v>
      </c>
      <c r="D88" s="157" t="s">
        <v>1</v>
      </c>
      <c r="E88" s="145">
        <v>0</v>
      </c>
      <c r="F88" s="159"/>
      <c r="G88" s="158"/>
      <c r="H88" s="159"/>
      <c r="I88" s="160"/>
    </row>
    <row r="89" spans="1:9" ht="12.75">
      <c r="A89" s="648"/>
      <c r="B89" s="142"/>
      <c r="C89" s="65" t="s">
        <v>1</v>
      </c>
      <c r="D89" s="157"/>
      <c r="E89" s="145">
        <f>D89*0.1</f>
        <v>0</v>
      </c>
      <c r="F89" s="159"/>
      <c r="G89" s="158"/>
      <c r="H89" s="159"/>
      <c r="I89" s="160"/>
    </row>
    <row r="90" spans="1:9" ht="12.75">
      <c r="A90" s="648"/>
      <c r="B90" s="142"/>
      <c r="C90" s="65"/>
      <c r="D90" s="157"/>
      <c r="E90" s="145">
        <f>D90*0.1</f>
        <v>0</v>
      </c>
      <c r="F90" s="159"/>
      <c r="G90" s="158"/>
      <c r="H90" s="159"/>
      <c r="I90" s="160"/>
    </row>
    <row r="91" spans="1:9" ht="12.75">
      <c r="A91" s="648" t="s">
        <v>249</v>
      </c>
      <c r="B91" s="142"/>
      <c r="C91" s="139" t="s">
        <v>251</v>
      </c>
      <c r="D91" s="144"/>
      <c r="E91" s="144"/>
      <c r="F91" s="156">
        <v>0</v>
      </c>
      <c r="G91" s="776">
        <f>F91*0.1</f>
        <v>0</v>
      </c>
      <c r="H91" s="156">
        <v>0</v>
      </c>
      <c r="I91" s="151">
        <v>0</v>
      </c>
    </row>
    <row r="92" spans="1:9" ht="12.75">
      <c r="A92" s="648"/>
      <c r="B92" s="142"/>
      <c r="C92" s="65"/>
      <c r="D92" s="157"/>
      <c r="E92" s="145">
        <f>D92*0.1</f>
        <v>0</v>
      </c>
      <c r="F92" s="159"/>
      <c r="G92" s="158"/>
      <c r="H92" s="159"/>
      <c r="I92" s="160"/>
    </row>
    <row r="93" spans="1:9" ht="12.75">
      <c r="A93" s="648"/>
      <c r="B93" s="142"/>
      <c r="C93" s="65"/>
      <c r="D93" s="157"/>
      <c r="E93" s="145">
        <f>D93*0.1</f>
        <v>0</v>
      </c>
      <c r="F93" s="159"/>
      <c r="G93" s="158"/>
      <c r="H93" s="159"/>
      <c r="I93" s="160"/>
    </row>
    <row r="94" spans="1:9" ht="12.75">
      <c r="A94" s="648"/>
      <c r="B94" s="142"/>
      <c r="C94" s="65"/>
      <c r="D94" s="157"/>
      <c r="E94" s="145">
        <f>D94*0.1</f>
        <v>0</v>
      </c>
      <c r="F94" s="159"/>
      <c r="G94" s="158"/>
      <c r="H94" s="159"/>
      <c r="I94" s="160"/>
    </row>
    <row r="95" spans="1:9" ht="12.75">
      <c r="A95" s="648"/>
      <c r="B95" s="142"/>
      <c r="C95" s="65" t="s">
        <v>1</v>
      </c>
      <c r="D95" s="157"/>
      <c r="E95" s="145">
        <f>D95*0.1</f>
        <v>0</v>
      </c>
      <c r="F95" s="159"/>
      <c r="G95" s="158"/>
      <c r="H95" s="159"/>
      <c r="I95" s="160"/>
    </row>
    <row r="96" spans="1:9" ht="12.75">
      <c r="A96" s="648"/>
      <c r="B96" s="142"/>
      <c r="C96" s="65"/>
      <c r="D96" s="157"/>
      <c r="E96" s="145">
        <f>D96*0.1</f>
        <v>0</v>
      </c>
      <c r="F96" s="159"/>
      <c r="G96" s="158"/>
      <c r="H96" s="159"/>
      <c r="I96" s="160"/>
    </row>
    <row r="97" spans="1:9" ht="12.75">
      <c r="A97" s="648" t="s">
        <v>189</v>
      </c>
      <c r="B97" s="142"/>
      <c r="C97" s="715" t="s">
        <v>188</v>
      </c>
      <c r="D97" s="144"/>
      <c r="E97" s="144"/>
      <c r="F97" s="156">
        <v>0</v>
      </c>
      <c r="G97" s="776">
        <f>F97*0.1</f>
        <v>0</v>
      </c>
      <c r="H97" s="156">
        <v>0</v>
      </c>
      <c r="I97" s="151">
        <v>0</v>
      </c>
    </row>
    <row r="98" spans="1:9" ht="12.75">
      <c r="A98" s="648"/>
      <c r="B98" s="142"/>
      <c r="C98" s="65" t="s">
        <v>252</v>
      </c>
      <c r="D98" s="157">
        <v>0</v>
      </c>
      <c r="E98" s="145">
        <f>D98*0.1</f>
        <v>0</v>
      </c>
      <c r="F98" s="159"/>
      <c r="G98" s="158"/>
      <c r="H98" s="159"/>
      <c r="I98" s="160"/>
    </row>
    <row r="99" spans="1:9" ht="12.75">
      <c r="A99" s="648"/>
      <c r="B99" s="142"/>
      <c r="C99" s="65" t="s">
        <v>1</v>
      </c>
      <c r="D99" s="157"/>
      <c r="E99" s="145">
        <f>D99*0.1</f>
        <v>0</v>
      </c>
      <c r="F99" s="159"/>
      <c r="G99" s="158"/>
      <c r="H99" s="159"/>
      <c r="I99" s="160"/>
    </row>
    <row r="100" spans="1:9" ht="12.75">
      <c r="A100" s="648"/>
      <c r="B100" s="142"/>
      <c r="C100" s="65" t="s">
        <v>1</v>
      </c>
      <c r="D100" s="157" t="s">
        <v>1</v>
      </c>
      <c r="E100" s="145">
        <v>0</v>
      </c>
      <c r="F100" s="159"/>
      <c r="G100" s="158"/>
      <c r="H100" s="159"/>
      <c r="I100" s="160"/>
    </row>
    <row r="101" spans="1:9" ht="12.75">
      <c r="A101" s="648"/>
      <c r="B101" s="142"/>
      <c r="C101" s="65" t="s">
        <v>1</v>
      </c>
      <c r="D101" s="157"/>
      <c r="E101" s="145">
        <f>D101*0.1</f>
        <v>0</v>
      </c>
      <c r="F101" s="159"/>
      <c r="G101" s="158"/>
      <c r="H101" s="159"/>
      <c r="I101" s="160"/>
    </row>
    <row r="102" spans="1:9" ht="12.75">
      <c r="A102" s="648" t="s">
        <v>189</v>
      </c>
      <c r="B102" s="142"/>
      <c r="C102" s="655" t="s">
        <v>253</v>
      </c>
      <c r="D102" s="161"/>
      <c r="E102" s="162"/>
      <c r="F102" s="687">
        <f>Miscellaneous_Work!E60</f>
        <v>0</v>
      </c>
      <c r="G102" s="686">
        <f>Miscellaneous_Work!F60</f>
        <v>0</v>
      </c>
      <c r="H102" s="687">
        <f>Miscellaneous_Work!G60</f>
        <v>0</v>
      </c>
      <c r="I102" s="163">
        <f>Miscellaneous_Work!H60</f>
        <v>0</v>
      </c>
    </row>
    <row r="103" spans="1:9" ht="12.75">
      <c r="A103" s="648"/>
      <c r="B103" s="142"/>
      <c r="C103" s="65" t="s">
        <v>1</v>
      </c>
      <c r="D103" s="157" t="s">
        <v>1</v>
      </c>
      <c r="E103" s="157"/>
      <c r="F103" s="159"/>
      <c r="G103" s="158"/>
      <c r="H103" s="159"/>
      <c r="I103" s="160"/>
    </row>
    <row r="104" spans="1:9" ht="12.75">
      <c r="A104" s="648"/>
      <c r="B104" s="142"/>
      <c r="C104" s="654" t="s">
        <v>1</v>
      </c>
      <c r="D104" s="157"/>
      <c r="E104" s="157"/>
      <c r="F104" s="159"/>
      <c r="G104" s="158"/>
      <c r="H104" s="159"/>
      <c r="I104" s="160"/>
    </row>
    <row r="105" spans="1:11" ht="13.5" thickBot="1">
      <c r="A105" s="652"/>
      <c r="B105" s="143"/>
      <c r="C105" s="78" t="s">
        <v>1</v>
      </c>
      <c r="D105" s="164"/>
      <c r="E105" s="164"/>
      <c r="F105" s="159"/>
      <c r="G105" s="158"/>
      <c r="H105" s="159"/>
      <c r="I105" s="795"/>
      <c r="J105" s="800">
        <f>SUM(F97:F105)</f>
        <v>0</v>
      </c>
      <c r="K105" s="797"/>
    </row>
    <row r="106" spans="1:11" ht="13.5" thickTop="1">
      <c r="A106" s="653"/>
      <c r="B106" s="17"/>
      <c r="C106" s="61" t="s">
        <v>254</v>
      </c>
      <c r="D106" s="165"/>
      <c r="E106" s="165"/>
      <c r="F106" s="166">
        <f>SUM(F5:F105)</f>
        <v>0</v>
      </c>
      <c r="G106" s="166">
        <f>SUM(G5:G105)</f>
        <v>0</v>
      </c>
      <c r="H106" s="167">
        <f>SUM(H5:H105)</f>
        <v>0</v>
      </c>
      <c r="I106" s="796">
        <f>SUM(I5:I105)</f>
        <v>0</v>
      </c>
      <c r="J106" s="799"/>
      <c r="K106" s="798"/>
    </row>
  </sheetData>
  <sheetProtection sheet="1" objects="1" scenarios="1"/>
  <printOptions/>
  <pageMargins left="0.53" right="0.24" top="0.68" bottom="0.48" header="0.39" footer="0.3"/>
  <pageSetup horizontalDpi="300" verticalDpi="300" orientation="portrait" paperSize="9" r:id="rId1"/>
  <headerFooter alignWithMargins="0">
    <oddHeader>&amp;C&amp;A</oddHeader>
    <oddFooter>&amp;L&amp;F&amp;CPage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90" zoomScaleNormal="90" workbookViewId="0" topLeftCell="A1">
      <pane ySplit="4" topLeftCell="BM5" activePane="bottomLeft" state="frozen"/>
      <selection pane="topLeft" activeCell="A1" sqref="A1"/>
      <selection pane="bottomLeft" activeCell="C1" sqref="C1"/>
    </sheetView>
  </sheetViews>
  <sheetFormatPr defaultColWidth="9.140625" defaultRowHeight="12.75"/>
  <cols>
    <col min="1" max="1" width="5.28125" style="16" customWidth="1"/>
    <col min="2" max="2" width="5.00390625" style="16" customWidth="1"/>
    <col min="3" max="3" width="23.421875" style="16" customWidth="1"/>
    <col min="4" max="7" width="9.7109375" style="16" customWidth="1"/>
    <col min="8" max="8" width="8.7109375" style="16" customWidth="1"/>
    <col min="9" max="9" width="10.421875" style="16" customWidth="1"/>
    <col min="10" max="10" width="9.421875" style="16" customWidth="1"/>
    <col min="11" max="16384" width="9.140625" style="16" customWidth="1"/>
  </cols>
  <sheetData>
    <row r="1" spans="1:9" ht="24.75" customHeight="1">
      <c r="A1" s="6" t="s">
        <v>0</v>
      </c>
      <c r="B1" s="128"/>
      <c r="C1" s="709" t="str">
        <f>Summary!B1</f>
        <v> </v>
      </c>
      <c r="D1" s="128"/>
      <c r="E1" s="128"/>
      <c r="F1" s="128"/>
      <c r="G1" s="711"/>
      <c r="H1" s="707" t="s">
        <v>2</v>
      </c>
      <c r="I1" s="82" t="s">
        <v>1</v>
      </c>
    </row>
    <row r="2" spans="1:9" ht="14.25">
      <c r="A2" s="189" t="s">
        <v>6</v>
      </c>
      <c r="B2" s="708"/>
      <c r="C2" s="717">
        <f>Summary!E3</f>
        <v>0</v>
      </c>
      <c r="D2" s="20"/>
      <c r="E2" s="20"/>
      <c r="F2" s="710" t="s">
        <v>4</v>
      </c>
      <c r="G2" s="12" t="str">
        <f>Summary!G2</f>
        <v> </v>
      </c>
      <c r="H2" s="710" t="s">
        <v>7</v>
      </c>
      <c r="I2" s="129">
        <f ca="1">TODAY()</f>
        <v>37300</v>
      </c>
    </row>
    <row r="3" spans="1:9" ht="12.75">
      <c r="A3" s="80"/>
      <c r="B3" s="80"/>
      <c r="C3" s="80"/>
      <c r="D3" s="74" t="s">
        <v>132</v>
      </c>
      <c r="E3" s="76"/>
      <c r="F3" s="74" t="s">
        <v>133</v>
      </c>
      <c r="G3" s="75"/>
      <c r="H3" s="75"/>
      <c r="I3" s="76"/>
    </row>
    <row r="4" spans="1:9" ht="13.5" thickBot="1">
      <c r="A4" s="402" t="s">
        <v>98</v>
      </c>
      <c r="B4" s="402" t="s">
        <v>134</v>
      </c>
      <c r="C4" s="402" t="s">
        <v>191</v>
      </c>
      <c r="D4" s="403" t="s">
        <v>136</v>
      </c>
      <c r="E4" s="403" t="s">
        <v>137</v>
      </c>
      <c r="F4" s="403" t="s">
        <v>136</v>
      </c>
      <c r="G4" s="403" t="s">
        <v>811</v>
      </c>
      <c r="H4" s="403" t="s">
        <v>138</v>
      </c>
      <c r="I4" s="404" t="s">
        <v>139</v>
      </c>
    </row>
    <row r="5" spans="1:11" ht="12.75">
      <c r="A5" s="473" t="s">
        <v>255</v>
      </c>
      <c r="B5" s="64"/>
      <c r="C5" s="83" t="s">
        <v>256</v>
      </c>
      <c r="D5" s="401"/>
      <c r="E5" s="401"/>
      <c r="F5" s="190">
        <f>Piping!D55</f>
        <v>0</v>
      </c>
      <c r="G5" s="776">
        <f>F5*0.1</f>
        <v>0</v>
      </c>
      <c r="H5" s="693">
        <f>Piping!F43</f>
        <v>0</v>
      </c>
      <c r="I5" s="191">
        <v>0</v>
      </c>
      <c r="K5" s="16" t="str">
        <f>IF(G5&lt;MIN(D6:D9),#VALUE!,"OK")</f>
        <v>OK</v>
      </c>
    </row>
    <row r="6" spans="1:9" ht="12.75">
      <c r="A6" s="474"/>
      <c r="B6" s="72"/>
      <c r="C6" s="139" t="s">
        <v>257</v>
      </c>
      <c r="D6" s="401"/>
      <c r="E6" s="401"/>
      <c r="F6" s="193" t="s">
        <v>1</v>
      </c>
      <c r="G6" s="194" t="s">
        <v>1</v>
      </c>
      <c r="H6" s="193"/>
      <c r="I6" s="195"/>
    </row>
    <row r="7" spans="1:11" ht="12.75">
      <c r="A7" s="474"/>
      <c r="B7" s="72"/>
      <c r="C7" s="65" t="s">
        <v>1</v>
      </c>
      <c r="D7" s="157" t="s">
        <v>1</v>
      </c>
      <c r="E7" s="145">
        <v>0</v>
      </c>
      <c r="F7" s="193"/>
      <c r="G7" s="194"/>
      <c r="H7" s="193"/>
      <c r="I7" s="195"/>
      <c r="J7" s="81"/>
      <c r="K7" s="81"/>
    </row>
    <row r="8" spans="1:11" ht="12.75">
      <c r="A8" s="474"/>
      <c r="B8" s="72"/>
      <c r="C8" s="65" t="s">
        <v>1</v>
      </c>
      <c r="D8" s="157"/>
      <c r="E8" s="145">
        <v>0</v>
      </c>
      <c r="F8" s="193"/>
      <c r="G8" s="194"/>
      <c r="H8" s="193"/>
      <c r="I8" s="195"/>
      <c r="J8" s="81"/>
      <c r="K8" s="81"/>
    </row>
    <row r="9" spans="1:9" ht="12.75">
      <c r="A9" s="474"/>
      <c r="B9" s="72"/>
      <c r="C9" s="65" t="s">
        <v>1</v>
      </c>
      <c r="D9" s="157" t="s">
        <v>1</v>
      </c>
      <c r="E9" s="145">
        <v>0</v>
      </c>
      <c r="F9" s="193"/>
      <c r="G9" s="194"/>
      <c r="H9" s="193"/>
      <c r="I9" s="195"/>
    </row>
    <row r="10" spans="1:11" ht="12.75">
      <c r="A10" s="474" t="s">
        <v>255</v>
      </c>
      <c r="B10" s="72"/>
      <c r="C10" s="139" t="s">
        <v>258</v>
      </c>
      <c r="D10" s="144"/>
      <c r="E10" s="144"/>
      <c r="F10" s="196">
        <v>0</v>
      </c>
      <c r="G10" s="776">
        <f>F10*0.1</f>
        <v>0</v>
      </c>
      <c r="H10" s="196">
        <v>0</v>
      </c>
      <c r="I10" s="197">
        <v>0</v>
      </c>
      <c r="K10" s="16" t="str">
        <f>IF(G10&lt;MIN(D11:D13),#VALUE!,"OK")</f>
        <v>OK</v>
      </c>
    </row>
    <row r="11" spans="1:9" ht="12.75">
      <c r="A11" s="474"/>
      <c r="B11" s="72"/>
      <c r="C11" s="65" t="s">
        <v>259</v>
      </c>
      <c r="D11" s="157">
        <v>0</v>
      </c>
      <c r="E11" s="145">
        <f aca="true" t="shared" si="0" ref="E11:E18">D11*0.1</f>
        <v>0</v>
      </c>
      <c r="F11" s="193"/>
      <c r="G11" s="194"/>
      <c r="H11" s="193"/>
      <c r="I11" s="195"/>
    </row>
    <row r="12" spans="1:9" ht="12.75">
      <c r="A12" s="474"/>
      <c r="B12" s="72"/>
      <c r="C12" s="65" t="s">
        <v>1</v>
      </c>
      <c r="D12" s="157" t="s">
        <v>1</v>
      </c>
      <c r="E12" s="145">
        <v>0</v>
      </c>
      <c r="F12" s="193"/>
      <c r="G12" s="194"/>
      <c r="H12" s="193"/>
      <c r="I12" s="195"/>
    </row>
    <row r="13" spans="1:9" ht="12.75">
      <c r="A13" s="474"/>
      <c r="B13" s="72"/>
      <c r="C13" s="65"/>
      <c r="D13" s="157"/>
      <c r="E13" s="145">
        <f t="shared" si="0"/>
        <v>0</v>
      </c>
      <c r="F13" s="193"/>
      <c r="G13" s="194"/>
      <c r="H13" s="193"/>
      <c r="I13" s="195"/>
    </row>
    <row r="14" spans="1:11" ht="12.75">
      <c r="A14" s="474"/>
      <c r="B14" s="72"/>
      <c r="C14" s="65"/>
      <c r="D14" s="65"/>
      <c r="E14" s="145">
        <f t="shared" si="0"/>
        <v>0</v>
      </c>
      <c r="F14" s="193"/>
      <c r="G14" s="194"/>
      <c r="H14" s="193"/>
      <c r="I14" s="195"/>
      <c r="K14" s="16" t="str">
        <f>IF(G14&lt;MIN(D15:D18),#VALUE!,"OK")</f>
        <v>OK</v>
      </c>
    </row>
    <row r="15" spans="1:9" ht="12.75">
      <c r="A15" s="474"/>
      <c r="B15" s="72"/>
      <c r="C15" s="65"/>
      <c r="D15" s="157"/>
      <c r="E15" s="145">
        <f t="shared" si="0"/>
        <v>0</v>
      </c>
      <c r="F15" s="193"/>
      <c r="G15" s="194"/>
      <c r="H15" s="193"/>
      <c r="I15" s="195"/>
    </row>
    <row r="16" spans="1:9" ht="12.75">
      <c r="A16" s="474"/>
      <c r="B16" s="72"/>
      <c r="C16" s="65"/>
      <c r="D16" s="157"/>
      <c r="E16" s="145">
        <f t="shared" si="0"/>
        <v>0</v>
      </c>
      <c r="F16" s="193"/>
      <c r="G16" s="194"/>
      <c r="H16" s="193"/>
      <c r="I16" s="195"/>
    </row>
    <row r="17" spans="1:9" ht="12.75">
      <c r="A17" s="474"/>
      <c r="B17" s="72"/>
      <c r="C17" s="65"/>
      <c r="D17" s="157"/>
      <c r="E17" s="145">
        <f t="shared" si="0"/>
        <v>0</v>
      </c>
      <c r="F17" s="193"/>
      <c r="G17" s="194"/>
      <c r="H17" s="193"/>
      <c r="I17" s="195"/>
    </row>
    <row r="18" spans="1:9" ht="12.75">
      <c r="A18" s="474"/>
      <c r="B18" s="72"/>
      <c r="C18" s="65"/>
      <c r="D18" s="157"/>
      <c r="E18" s="145">
        <f t="shared" si="0"/>
        <v>0</v>
      </c>
      <c r="F18" s="193"/>
      <c r="G18" s="194"/>
      <c r="H18" s="193"/>
      <c r="I18" s="195"/>
    </row>
    <row r="19" spans="1:11" ht="12.75">
      <c r="A19" s="473" t="s">
        <v>260</v>
      </c>
      <c r="B19" s="64"/>
      <c r="C19" s="139" t="s">
        <v>261</v>
      </c>
      <c r="D19" s="144"/>
      <c r="E19" s="144"/>
      <c r="F19" s="200">
        <v>0</v>
      </c>
      <c r="G19" s="776">
        <f>F19*0.1</f>
        <v>0</v>
      </c>
      <c r="H19" s="200">
        <v>0</v>
      </c>
      <c r="I19" s="201">
        <v>0</v>
      </c>
      <c r="K19" s="16" t="str">
        <f>IF(G19&lt;MIN(D20:D23),#VALUE!,"OK")</f>
        <v>OK</v>
      </c>
    </row>
    <row r="20" spans="1:9" ht="12.75">
      <c r="A20" s="474"/>
      <c r="B20" s="72"/>
      <c r="C20" s="65" t="s">
        <v>262</v>
      </c>
      <c r="D20" s="157">
        <v>0</v>
      </c>
      <c r="E20" s="145">
        <f>D20*0.1</f>
        <v>0</v>
      </c>
      <c r="F20" s="193"/>
      <c r="G20" s="194"/>
      <c r="H20" s="193"/>
      <c r="I20" s="195"/>
    </row>
    <row r="21" spans="1:9" ht="12.75">
      <c r="A21" s="474"/>
      <c r="B21" s="72"/>
      <c r="C21" s="7"/>
      <c r="D21" s="157"/>
      <c r="E21" s="145">
        <f>D21*0.1</f>
        <v>0</v>
      </c>
      <c r="F21" s="193"/>
      <c r="G21" s="194"/>
      <c r="H21" s="193"/>
      <c r="I21" s="195"/>
    </row>
    <row r="22" spans="1:9" ht="12.75">
      <c r="A22" s="474"/>
      <c r="B22" s="72"/>
      <c r="C22" s="63"/>
      <c r="D22" s="157"/>
      <c r="E22" s="145">
        <f>D22*0.1</f>
        <v>0</v>
      </c>
      <c r="F22" s="193"/>
      <c r="G22" s="194"/>
      <c r="H22" s="193"/>
      <c r="I22" s="195"/>
    </row>
    <row r="23" spans="1:9" ht="12.75">
      <c r="A23" s="474"/>
      <c r="B23" s="72"/>
      <c r="C23" s="65"/>
      <c r="D23" s="157"/>
      <c r="E23" s="145">
        <f>D23*0.1</f>
        <v>0</v>
      </c>
      <c r="F23" s="193"/>
      <c r="G23" s="194"/>
      <c r="H23" s="193"/>
      <c r="I23" s="195"/>
    </row>
    <row r="24" spans="1:11" ht="12.75">
      <c r="A24" s="473" t="s">
        <v>183</v>
      </c>
      <c r="B24" s="64"/>
      <c r="C24" s="139" t="s">
        <v>263</v>
      </c>
      <c r="D24" s="144"/>
      <c r="E24" s="144"/>
      <c r="F24" s="200">
        <v>0</v>
      </c>
      <c r="G24" s="776">
        <f>F24*0.1</f>
        <v>0</v>
      </c>
      <c r="H24" s="200">
        <v>0</v>
      </c>
      <c r="I24" s="201">
        <v>0</v>
      </c>
      <c r="K24" s="16" t="str">
        <f>IF(G24&lt;MIN(D25:D30),#VALUE!,"OK")</f>
        <v>OK</v>
      </c>
    </row>
    <row r="25" spans="1:9" ht="12.75">
      <c r="A25" s="474"/>
      <c r="B25" s="72"/>
      <c r="C25" s="65" t="s">
        <v>264</v>
      </c>
      <c r="D25" s="157">
        <v>0</v>
      </c>
      <c r="E25" s="145">
        <f aca="true" t="shared" si="1" ref="E25:E30">D25*0.1</f>
        <v>0</v>
      </c>
      <c r="F25" s="193"/>
      <c r="G25" s="194"/>
      <c r="H25" s="193"/>
      <c r="I25" s="195"/>
    </row>
    <row r="26" spans="1:9" ht="12.75">
      <c r="A26" s="474"/>
      <c r="B26" s="72"/>
      <c r="C26" s="65" t="s">
        <v>265</v>
      </c>
      <c r="D26" s="157">
        <v>0</v>
      </c>
      <c r="E26" s="145">
        <f t="shared" si="1"/>
        <v>0</v>
      </c>
      <c r="F26" s="193"/>
      <c r="G26" s="194"/>
      <c r="H26" s="193"/>
      <c r="I26" s="195"/>
    </row>
    <row r="27" spans="1:9" ht="12.75">
      <c r="A27" s="474"/>
      <c r="B27" s="72"/>
      <c r="C27" s="65"/>
      <c r="D27" s="157"/>
      <c r="E27" s="145">
        <f t="shared" si="1"/>
        <v>0</v>
      </c>
      <c r="F27" s="193"/>
      <c r="G27" s="194"/>
      <c r="H27" s="193"/>
      <c r="I27" s="195"/>
    </row>
    <row r="28" spans="1:9" ht="12.75">
      <c r="A28" s="474"/>
      <c r="B28" s="72"/>
      <c r="C28" s="65" t="s">
        <v>1</v>
      </c>
      <c r="D28" s="157" t="s">
        <v>1</v>
      </c>
      <c r="E28" s="145">
        <v>0</v>
      </c>
      <c r="F28" s="193"/>
      <c r="G28" s="194"/>
      <c r="H28" s="193"/>
      <c r="I28" s="195"/>
    </row>
    <row r="29" spans="1:9" ht="12.75">
      <c r="A29" s="474"/>
      <c r="B29" s="72"/>
      <c r="C29" s="65"/>
      <c r="D29" s="157" t="s">
        <v>1</v>
      </c>
      <c r="E29" s="145">
        <v>0</v>
      </c>
      <c r="F29" s="193"/>
      <c r="G29" s="194"/>
      <c r="H29" s="193"/>
      <c r="I29" s="195"/>
    </row>
    <row r="30" spans="1:9" ht="12.75">
      <c r="A30" s="474"/>
      <c r="B30" s="72"/>
      <c r="C30" s="65"/>
      <c r="D30" s="157"/>
      <c r="E30" s="145">
        <f t="shared" si="1"/>
        <v>0</v>
      </c>
      <c r="F30" s="193"/>
      <c r="G30" s="194"/>
      <c r="H30" s="193"/>
      <c r="I30" s="195"/>
    </row>
    <row r="31" spans="1:11" ht="12.75">
      <c r="A31" s="474" t="s">
        <v>172</v>
      </c>
      <c r="B31" s="72"/>
      <c r="C31" s="139" t="s">
        <v>266</v>
      </c>
      <c r="D31" s="144"/>
      <c r="E31" s="144"/>
      <c r="F31" s="198">
        <v>0</v>
      </c>
      <c r="G31" s="776">
        <f>F31*0.1</f>
        <v>0</v>
      </c>
      <c r="H31" s="198">
        <v>0</v>
      </c>
      <c r="I31" s="199">
        <v>0</v>
      </c>
      <c r="K31" s="16" t="str">
        <f>IF(G31&lt;MIN(D32:D35),#VALUE!,"OK")</f>
        <v>OK</v>
      </c>
    </row>
    <row r="32" spans="1:9" ht="12.75">
      <c r="A32" s="474"/>
      <c r="B32" s="72"/>
      <c r="C32" s="65"/>
      <c r="D32" s="157" t="s">
        <v>1</v>
      </c>
      <c r="E32" s="145">
        <v>0</v>
      </c>
      <c r="F32" s="193"/>
      <c r="G32" s="194"/>
      <c r="H32" s="193"/>
      <c r="I32" s="195"/>
    </row>
    <row r="33" spans="1:9" ht="12.75">
      <c r="A33" s="474"/>
      <c r="B33" s="72"/>
      <c r="C33" s="65"/>
      <c r="D33" s="157" t="s">
        <v>1</v>
      </c>
      <c r="E33" s="145">
        <v>0</v>
      </c>
      <c r="F33" s="193"/>
      <c r="G33" s="194"/>
      <c r="H33" s="193"/>
      <c r="I33" s="195"/>
    </row>
    <row r="34" spans="1:9" ht="12.75">
      <c r="A34" s="474"/>
      <c r="B34" s="72"/>
      <c r="C34" s="65"/>
      <c r="D34" s="157" t="s">
        <v>1</v>
      </c>
      <c r="E34" s="145">
        <v>0</v>
      </c>
      <c r="F34" s="193"/>
      <c r="G34" s="194"/>
      <c r="H34" s="193"/>
      <c r="I34" s="195"/>
    </row>
    <row r="35" spans="1:9" ht="12.75">
      <c r="A35" s="474"/>
      <c r="B35" s="72"/>
      <c r="C35" s="65"/>
      <c r="D35" s="157" t="s">
        <v>1</v>
      </c>
      <c r="E35" s="145">
        <v>0</v>
      </c>
      <c r="F35" s="193"/>
      <c r="G35" s="194"/>
      <c r="H35" s="193"/>
      <c r="I35" s="195"/>
    </row>
    <row r="36" spans="1:11" ht="12.75">
      <c r="A36" s="474" t="s">
        <v>189</v>
      </c>
      <c r="B36" s="72"/>
      <c r="C36" s="715" t="s">
        <v>188</v>
      </c>
      <c r="D36" s="144"/>
      <c r="E36" s="144"/>
      <c r="F36" s="198"/>
      <c r="G36" s="776">
        <f>F36*0.1</f>
        <v>0</v>
      </c>
      <c r="H36" s="198">
        <v>0</v>
      </c>
      <c r="I36" s="199">
        <v>0</v>
      </c>
      <c r="K36" s="16" t="str">
        <f>IF(G36&lt;MIN(D37:D40),#VALUE!,"OK")</f>
        <v>OK</v>
      </c>
    </row>
    <row r="37" spans="1:9" ht="12.75">
      <c r="A37" s="474"/>
      <c r="B37" s="72"/>
      <c r="C37" s="65"/>
      <c r="D37" s="157"/>
      <c r="E37" s="145">
        <f>D37*0.1</f>
        <v>0</v>
      </c>
      <c r="F37" s="193"/>
      <c r="G37" s="194"/>
      <c r="H37" s="193"/>
      <c r="I37" s="195"/>
    </row>
    <row r="38" spans="1:9" ht="12.75">
      <c r="A38" s="474"/>
      <c r="B38" s="72"/>
      <c r="C38" s="65"/>
      <c r="D38" s="157"/>
      <c r="E38" s="145">
        <f>D38*0.1</f>
        <v>0</v>
      </c>
      <c r="F38" s="193"/>
      <c r="G38" s="194"/>
      <c r="H38" s="193"/>
      <c r="I38" s="195"/>
    </row>
    <row r="39" spans="1:9" ht="12.75">
      <c r="A39" s="474"/>
      <c r="B39" s="72"/>
      <c r="C39" s="65"/>
      <c r="D39" s="157"/>
      <c r="E39" s="145">
        <f>D39*0.1</f>
        <v>0</v>
      </c>
      <c r="F39" s="193"/>
      <c r="G39" s="194"/>
      <c r="H39" s="193"/>
      <c r="I39" s="195"/>
    </row>
    <row r="40" spans="1:9" ht="12.75">
      <c r="A40" s="474"/>
      <c r="B40" s="72"/>
      <c r="C40" s="65"/>
      <c r="D40" s="157"/>
      <c r="E40" s="145">
        <f>D40*0.1</f>
        <v>0</v>
      </c>
      <c r="F40" s="193"/>
      <c r="G40" s="194"/>
      <c r="H40" s="193"/>
      <c r="I40" s="195"/>
    </row>
    <row r="41" spans="1:11" ht="12.75">
      <c r="A41" s="474" t="s">
        <v>189</v>
      </c>
      <c r="B41" s="72"/>
      <c r="C41" s="715" t="s">
        <v>188</v>
      </c>
      <c r="D41" s="144"/>
      <c r="E41" s="144"/>
      <c r="F41" s="198">
        <v>0</v>
      </c>
      <c r="G41" s="776">
        <f>F41*0.1</f>
        <v>0</v>
      </c>
      <c r="H41" s="198">
        <v>0</v>
      </c>
      <c r="I41" s="199">
        <v>0</v>
      </c>
      <c r="K41" s="16" t="str">
        <f>IF(G41&lt;MIN(D47:D50),#VALUE!,"OK")</f>
        <v>OK</v>
      </c>
    </row>
    <row r="42" spans="1:9" ht="12.75">
      <c r="A42" s="474"/>
      <c r="B42" s="72"/>
      <c r="C42" s="65"/>
      <c r="D42" s="157"/>
      <c r="E42" s="145">
        <f>D42*0.1</f>
        <v>0</v>
      </c>
      <c r="F42" s="193"/>
      <c r="G42" s="194"/>
      <c r="H42" s="193"/>
      <c r="I42" s="195"/>
    </row>
    <row r="43" spans="1:9" ht="12.75">
      <c r="A43" s="474"/>
      <c r="B43" s="72"/>
      <c r="C43" s="65"/>
      <c r="D43" s="157"/>
      <c r="E43" s="145">
        <f>D43*0.1</f>
        <v>0</v>
      </c>
      <c r="F43" s="193"/>
      <c r="G43" s="194"/>
      <c r="H43" s="193"/>
      <c r="I43" s="195"/>
    </row>
    <row r="44" spans="1:9" ht="12.75">
      <c r="A44" s="474"/>
      <c r="B44" s="72"/>
      <c r="C44" s="65"/>
      <c r="D44" s="157"/>
      <c r="E44" s="145">
        <f>D44*0.1</f>
        <v>0</v>
      </c>
      <c r="F44" s="193"/>
      <c r="G44" s="194"/>
      <c r="H44" s="193"/>
      <c r="I44" s="195"/>
    </row>
    <row r="45" spans="1:9" ht="12.75">
      <c r="A45" s="474"/>
      <c r="B45" s="72"/>
      <c r="C45" s="65"/>
      <c r="D45" s="157"/>
      <c r="E45" s="145">
        <f>D45*0.1</f>
        <v>0</v>
      </c>
      <c r="F45" s="193"/>
      <c r="G45" s="194"/>
      <c r="H45" s="193"/>
      <c r="I45" s="195"/>
    </row>
    <row r="46" spans="1:9" ht="12.75">
      <c r="A46" s="474" t="s">
        <v>189</v>
      </c>
      <c r="B46" s="72"/>
      <c r="C46" s="715" t="s">
        <v>188</v>
      </c>
      <c r="D46" s="144"/>
      <c r="E46" s="144"/>
      <c r="F46" s="198">
        <v>0</v>
      </c>
      <c r="G46" s="776">
        <f>F46*0.1</f>
        <v>0</v>
      </c>
      <c r="H46" s="198" t="s">
        <v>1</v>
      </c>
      <c r="I46" s="199" t="s">
        <v>1</v>
      </c>
    </row>
    <row r="47" spans="1:9" ht="12.75">
      <c r="A47" s="474"/>
      <c r="B47" s="72"/>
      <c r="C47" s="65"/>
      <c r="D47" s="157"/>
      <c r="E47" s="145">
        <f>D47*0.1</f>
        <v>0</v>
      </c>
      <c r="F47" s="193"/>
      <c r="G47" s="194"/>
      <c r="H47" s="193"/>
      <c r="I47" s="195"/>
    </row>
    <row r="48" spans="1:9" ht="12.75">
      <c r="A48" s="474"/>
      <c r="B48" s="72"/>
      <c r="C48" s="65"/>
      <c r="D48" s="157"/>
      <c r="E48" s="145">
        <f>D48*0.1</f>
        <v>0</v>
      </c>
      <c r="F48" s="193"/>
      <c r="G48" s="194"/>
      <c r="H48" s="193"/>
      <c r="I48" s="195"/>
    </row>
    <row r="49" spans="1:11" ht="12.75">
      <c r="A49" s="474"/>
      <c r="B49" s="72"/>
      <c r="C49" s="65"/>
      <c r="D49" s="157"/>
      <c r="E49" s="145">
        <f>D49*0.1</f>
        <v>0</v>
      </c>
      <c r="F49" s="193"/>
      <c r="G49" s="194"/>
      <c r="H49" s="193"/>
      <c r="I49" s="195"/>
      <c r="J49" s="801"/>
      <c r="K49" s="19"/>
    </row>
    <row r="50" spans="1:11" ht="13.5" thickBot="1">
      <c r="A50" s="475"/>
      <c r="B50" s="79"/>
      <c r="C50" s="78"/>
      <c r="D50" s="164"/>
      <c r="E50" s="145">
        <f>D50*0.1</f>
        <v>0</v>
      </c>
      <c r="F50" s="202"/>
      <c r="G50" s="194"/>
      <c r="H50" s="193"/>
      <c r="I50" s="195"/>
      <c r="J50" s="462">
        <f>SUM(F36:F50)</f>
        <v>0</v>
      </c>
      <c r="K50" s="803"/>
    </row>
    <row r="51" spans="1:11" ht="13.5" thickTop="1">
      <c r="A51" s="17"/>
      <c r="B51" s="17"/>
      <c r="C51" s="61" t="s">
        <v>267</v>
      </c>
      <c r="D51" s="203"/>
      <c r="E51" s="203"/>
      <c r="F51" s="602">
        <f>SUM(F5:F50)</f>
        <v>0</v>
      </c>
      <c r="G51" s="603">
        <f>SUM(G5:G50)</f>
        <v>0</v>
      </c>
      <c r="H51" s="603">
        <f>SUM(H5:H50)</f>
        <v>0</v>
      </c>
      <c r="I51" s="603">
        <f>SUM(I5:I50)</f>
        <v>0</v>
      </c>
      <c r="J51" s="802"/>
      <c r="K51" s="804"/>
    </row>
    <row r="52" ht="12.75">
      <c r="F52" s="18"/>
    </row>
  </sheetData>
  <sheetProtection sheet="1" objects="1" scenarios="1"/>
  <printOptions/>
  <pageMargins left="0.7480314960629921" right="0.36" top="0.984251968503937" bottom="0.7874015748031497" header="0.5118110236220472" footer="0.5118110236220472"/>
  <pageSetup horizontalDpi="300" verticalDpi="300" orientation="portrait" paperSize="9" r:id="rId1"/>
  <headerFooter alignWithMargins="0">
    <oddHeader>&amp;C&amp;A</oddHeader>
    <oddFooter>&amp;L&amp;F&amp;CPage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showGridLines="0" zoomScale="90" zoomScaleNormal="90" workbookViewId="0" topLeftCell="A1">
      <pane ySplit="4" topLeftCell="BM5" activePane="bottomLeft" state="frozen"/>
      <selection pane="topLeft" activeCell="A1" sqref="A1"/>
      <selection pane="bottomLeft" activeCell="C1" sqref="C1"/>
    </sheetView>
  </sheetViews>
  <sheetFormatPr defaultColWidth="9.140625" defaultRowHeight="12.75"/>
  <cols>
    <col min="1" max="1" width="6.57421875" style="16" customWidth="1"/>
    <col min="2" max="2" width="4.8515625" style="16" customWidth="1"/>
    <col min="3" max="3" width="30.57421875" style="16" customWidth="1"/>
    <col min="4" max="4" width="9.421875" style="16" customWidth="1"/>
    <col min="5" max="5" width="8.7109375" style="16" customWidth="1"/>
    <col min="6" max="6" width="9.7109375" style="16" customWidth="1"/>
    <col min="7" max="7" width="9.8515625" style="16" customWidth="1"/>
    <col min="8" max="8" width="8.8515625" style="16" customWidth="1"/>
    <col min="9" max="9" width="8.57421875" style="16" customWidth="1"/>
    <col min="10" max="10" width="9.8515625" style="16" customWidth="1"/>
    <col min="11" max="11" width="8.7109375" style="16" customWidth="1"/>
    <col min="12" max="16384" width="9.140625" style="16" customWidth="1"/>
  </cols>
  <sheetData>
    <row r="1" spans="1:9" ht="24.75" customHeight="1">
      <c r="A1" s="6" t="s">
        <v>0</v>
      </c>
      <c r="B1" s="128"/>
      <c r="C1" s="709" t="str">
        <f>Summary!B1</f>
        <v> </v>
      </c>
      <c r="D1" s="128"/>
      <c r="E1" s="128"/>
      <c r="F1" s="128"/>
      <c r="G1" s="711"/>
      <c r="H1" s="707" t="s">
        <v>2</v>
      </c>
      <c r="I1" s="82" t="s">
        <v>1</v>
      </c>
    </row>
    <row r="2" spans="1:9" ht="14.25">
      <c r="A2" s="189" t="s">
        <v>6</v>
      </c>
      <c r="B2" s="708"/>
      <c r="C2" s="717">
        <f>Summary!E3</f>
        <v>0</v>
      </c>
      <c r="D2" s="20"/>
      <c r="E2" s="20"/>
      <c r="F2" s="710" t="s">
        <v>4</v>
      </c>
      <c r="G2" s="12" t="str">
        <f>Summary!G2</f>
        <v> </v>
      </c>
      <c r="H2" s="710" t="s">
        <v>7</v>
      </c>
      <c r="I2" s="129">
        <f ca="1">TODAY()</f>
        <v>37300</v>
      </c>
    </row>
    <row r="3" spans="1:9" ht="12.75">
      <c r="A3" s="80" t="s">
        <v>12</v>
      </c>
      <c r="B3" s="80" t="s">
        <v>134</v>
      </c>
      <c r="C3" s="80" t="s">
        <v>191</v>
      </c>
      <c r="D3" s="405" t="s">
        <v>132</v>
      </c>
      <c r="E3" s="406"/>
      <c r="F3" s="407" t="s">
        <v>133</v>
      </c>
      <c r="G3" s="75"/>
      <c r="H3" s="75"/>
      <c r="I3" s="76"/>
    </row>
    <row r="4" spans="1:9" ht="13.5" thickBot="1">
      <c r="A4" s="408"/>
      <c r="B4" s="408"/>
      <c r="C4" s="408"/>
      <c r="D4" s="409" t="s">
        <v>136</v>
      </c>
      <c r="E4" s="403" t="s">
        <v>137</v>
      </c>
      <c r="F4" s="790" t="s">
        <v>136</v>
      </c>
      <c r="G4" s="790" t="s">
        <v>811</v>
      </c>
      <c r="H4" s="403" t="s">
        <v>138</v>
      </c>
      <c r="I4" s="404" t="s">
        <v>139</v>
      </c>
    </row>
    <row r="5" spans="1:11" ht="12.75">
      <c r="A5" s="473" t="s">
        <v>268</v>
      </c>
      <c r="B5" s="35" t="s">
        <v>1</v>
      </c>
      <c r="C5" s="83" t="s">
        <v>269</v>
      </c>
      <c r="D5" s="604"/>
      <c r="E5" s="604"/>
      <c r="F5" s="146">
        <v>0</v>
      </c>
      <c r="G5" s="776">
        <f>F5*0.1</f>
        <v>0</v>
      </c>
      <c r="H5" s="146">
        <v>0</v>
      </c>
      <c r="I5" s="147">
        <v>0</v>
      </c>
      <c r="K5" s="16" t="str">
        <f>IF(G5&lt;MIN(D6:D10),#VALUE!,"OK")</f>
        <v>OK</v>
      </c>
    </row>
    <row r="6" spans="1:9" ht="12.75">
      <c r="A6" s="473"/>
      <c r="B6" s="35"/>
      <c r="C6" s="63" t="s">
        <v>270</v>
      </c>
      <c r="D6" s="152">
        <v>0</v>
      </c>
      <c r="E6" s="145">
        <f>D6*0.1</f>
        <v>0</v>
      </c>
      <c r="F6" s="695"/>
      <c r="G6" s="605"/>
      <c r="H6" s="695"/>
      <c r="I6" s="605"/>
    </row>
    <row r="7" spans="1:9" ht="12.75">
      <c r="A7" s="474"/>
      <c r="B7" s="140"/>
      <c r="C7" s="65" t="s">
        <v>205</v>
      </c>
      <c r="D7" s="147">
        <v>0</v>
      </c>
      <c r="E7" s="145">
        <f>D7*0.1</f>
        <v>0</v>
      </c>
      <c r="F7" s="695"/>
      <c r="G7" s="605"/>
      <c r="H7" s="695"/>
      <c r="I7" s="605"/>
    </row>
    <row r="8" spans="1:9" ht="12.75">
      <c r="A8" s="474"/>
      <c r="B8" s="140"/>
      <c r="C8" s="65" t="s">
        <v>206</v>
      </c>
      <c r="D8" s="147">
        <v>0</v>
      </c>
      <c r="E8" s="145">
        <f>D8*0.1</f>
        <v>0</v>
      </c>
      <c r="F8" s="695"/>
      <c r="G8" s="605"/>
      <c r="H8" s="695"/>
      <c r="I8" s="605"/>
    </row>
    <row r="9" spans="1:9" ht="12.75">
      <c r="A9" s="474"/>
      <c r="B9" s="140"/>
      <c r="C9" s="65" t="s">
        <v>271</v>
      </c>
      <c r="D9" s="147">
        <v>0</v>
      </c>
      <c r="E9" s="145">
        <f>D9*0.1</f>
        <v>0</v>
      </c>
      <c r="F9" s="695"/>
      <c r="G9" s="605"/>
      <c r="H9" s="695"/>
      <c r="I9" s="605"/>
    </row>
    <row r="10" spans="1:9" ht="12.75">
      <c r="A10" s="474"/>
      <c r="B10" s="140"/>
      <c r="C10" s="65"/>
      <c r="D10" s="147"/>
      <c r="E10" s="145">
        <f>D10*0.1</f>
        <v>0</v>
      </c>
      <c r="F10" s="695"/>
      <c r="G10" s="605"/>
      <c r="H10" s="695"/>
      <c r="I10" s="605"/>
    </row>
    <row r="11" spans="1:11" ht="12.75">
      <c r="A11" s="474" t="s">
        <v>272</v>
      </c>
      <c r="B11" s="140" t="s">
        <v>1</v>
      </c>
      <c r="C11" s="83" t="s">
        <v>273</v>
      </c>
      <c r="D11" s="604"/>
      <c r="E11" s="604"/>
      <c r="F11" s="694">
        <v>0</v>
      </c>
      <c r="G11" s="776">
        <f>F11*0.1</f>
        <v>0</v>
      </c>
      <c r="H11" s="146">
        <v>0</v>
      </c>
      <c r="I11" s="606">
        <v>0</v>
      </c>
      <c r="K11" s="16" t="str">
        <f>IF(G11&lt;MIN(D12:D16),#VALUE!,"OK")</f>
        <v>OK</v>
      </c>
    </row>
    <row r="12" spans="1:9" ht="12.75">
      <c r="A12" s="474"/>
      <c r="B12" s="140"/>
      <c r="C12" s="65" t="s">
        <v>274</v>
      </c>
      <c r="D12" s="147">
        <v>0</v>
      </c>
      <c r="E12" s="145">
        <f>D12*0.1</f>
        <v>0</v>
      </c>
      <c r="F12" s="695"/>
      <c r="G12" s="605"/>
      <c r="H12" s="695"/>
      <c r="I12" s="605"/>
    </row>
    <row r="13" spans="1:9" ht="12.75">
      <c r="A13" s="474"/>
      <c r="B13" s="140"/>
      <c r="C13" s="65" t="s">
        <v>275</v>
      </c>
      <c r="D13" s="147">
        <v>0</v>
      </c>
      <c r="E13" s="145">
        <f>D13*0.1</f>
        <v>0</v>
      </c>
      <c r="F13" s="695"/>
      <c r="G13" s="605"/>
      <c r="H13" s="695"/>
      <c r="I13" s="605"/>
    </row>
    <row r="14" spans="1:9" ht="12.75">
      <c r="A14" s="474"/>
      <c r="B14" s="140"/>
      <c r="C14" s="65" t="s">
        <v>1</v>
      </c>
      <c r="D14" s="147">
        <v>0</v>
      </c>
      <c r="E14" s="145">
        <f>D14*0.1</f>
        <v>0</v>
      </c>
      <c r="F14" s="695"/>
      <c r="G14" s="605"/>
      <c r="H14" s="695"/>
      <c r="I14" s="605"/>
    </row>
    <row r="15" spans="1:9" ht="12.75">
      <c r="A15" s="474"/>
      <c r="B15" s="140"/>
      <c r="C15" s="65" t="s">
        <v>276</v>
      </c>
      <c r="D15" s="147">
        <v>0</v>
      </c>
      <c r="E15" s="145">
        <f>D15*0.1</f>
        <v>0</v>
      </c>
      <c r="F15" s="695"/>
      <c r="G15" s="605"/>
      <c r="H15" s="695"/>
      <c r="I15" s="605"/>
    </row>
    <row r="16" spans="1:9" ht="12.75">
      <c r="A16" s="474"/>
      <c r="B16" s="140"/>
      <c r="C16" s="65" t="s">
        <v>205</v>
      </c>
      <c r="D16" s="147">
        <v>0</v>
      </c>
      <c r="E16" s="145">
        <f>D16*0.1</f>
        <v>0</v>
      </c>
      <c r="F16" s="695"/>
      <c r="G16" s="605"/>
      <c r="H16" s="695"/>
      <c r="I16" s="605"/>
    </row>
    <row r="17" spans="1:11" ht="12.75">
      <c r="A17" s="474" t="s">
        <v>260</v>
      </c>
      <c r="B17" s="140" t="s">
        <v>1</v>
      </c>
      <c r="C17" s="83" t="s">
        <v>277</v>
      </c>
      <c r="D17" s="604"/>
      <c r="E17" s="604"/>
      <c r="F17" s="694">
        <v>0</v>
      </c>
      <c r="G17" s="776">
        <f>F17*0.1</f>
        <v>0</v>
      </c>
      <c r="H17" s="146">
        <v>0</v>
      </c>
      <c r="I17" s="606">
        <v>0</v>
      </c>
      <c r="K17" s="16" t="str">
        <f>IF(G17&lt;MIN(D18:D22),#VALUE!,"OK")</f>
        <v>OK</v>
      </c>
    </row>
    <row r="18" spans="1:9" ht="12.75">
      <c r="A18" s="474"/>
      <c r="B18" s="140"/>
      <c r="C18" s="65" t="s">
        <v>264</v>
      </c>
      <c r="D18" s="147">
        <v>0</v>
      </c>
      <c r="E18" s="145">
        <f>D18*0.1</f>
        <v>0</v>
      </c>
      <c r="F18" s="695"/>
      <c r="G18" s="605"/>
      <c r="H18" s="695"/>
      <c r="I18" s="605"/>
    </row>
    <row r="19" spans="1:9" ht="12.75">
      <c r="A19" s="474"/>
      <c r="B19" s="140"/>
      <c r="C19" s="65" t="s">
        <v>278</v>
      </c>
      <c r="D19" s="147">
        <v>0</v>
      </c>
      <c r="E19" s="145">
        <f>D19*0.1</f>
        <v>0</v>
      </c>
      <c r="F19" s="695"/>
      <c r="G19" s="605"/>
      <c r="H19" s="695"/>
      <c r="I19" s="605"/>
    </row>
    <row r="20" spans="1:9" ht="12.75">
      <c r="A20" s="474"/>
      <c r="B20" s="140"/>
      <c r="C20" s="65" t="s">
        <v>279</v>
      </c>
      <c r="D20" s="147">
        <v>0</v>
      </c>
      <c r="E20" s="145">
        <f>D20*0.1</f>
        <v>0</v>
      </c>
      <c r="F20" s="695"/>
      <c r="G20" s="605"/>
      <c r="H20" s="695"/>
      <c r="I20" s="605"/>
    </row>
    <row r="21" spans="1:9" ht="12.75">
      <c r="A21" s="474"/>
      <c r="B21" s="140"/>
      <c r="C21" s="65" t="s">
        <v>280</v>
      </c>
      <c r="D21" s="147">
        <v>0</v>
      </c>
      <c r="E21" s="145">
        <f>D21*0.1</f>
        <v>0</v>
      </c>
      <c r="F21" s="695"/>
      <c r="G21" s="605"/>
      <c r="H21" s="695"/>
      <c r="I21" s="605"/>
    </row>
    <row r="22" spans="1:9" ht="12.75">
      <c r="A22" s="474"/>
      <c r="B22" s="140"/>
      <c r="C22" s="65" t="s">
        <v>281</v>
      </c>
      <c r="D22" s="147">
        <v>0</v>
      </c>
      <c r="E22" s="145">
        <f>D22*0.1</f>
        <v>0</v>
      </c>
      <c r="F22" s="695"/>
      <c r="G22" s="605"/>
      <c r="H22" s="695"/>
      <c r="I22" s="605"/>
    </row>
    <row r="23" spans="1:11" ht="12.75">
      <c r="A23" s="474" t="s">
        <v>282</v>
      </c>
      <c r="B23" s="140" t="s">
        <v>1</v>
      </c>
      <c r="C23" s="83" t="s">
        <v>283</v>
      </c>
      <c r="D23" s="604"/>
      <c r="E23" s="604"/>
      <c r="F23" s="694">
        <v>0</v>
      </c>
      <c r="G23" s="776">
        <f>F23*0.1</f>
        <v>0</v>
      </c>
      <c r="H23" s="146">
        <v>0</v>
      </c>
      <c r="I23" s="606">
        <v>0</v>
      </c>
      <c r="K23" s="16" t="str">
        <f>IF(G23&lt;MIN(D24:D28),#VALUE!,"OK")</f>
        <v>OK</v>
      </c>
    </row>
    <row r="24" spans="1:9" ht="12.75">
      <c r="A24" s="474"/>
      <c r="B24" s="140"/>
      <c r="C24" s="65" t="s">
        <v>284</v>
      </c>
      <c r="D24" s="147">
        <v>0</v>
      </c>
      <c r="E24" s="145">
        <f>D24*0.1</f>
        <v>0</v>
      </c>
      <c r="F24" s="695"/>
      <c r="G24" s="605"/>
      <c r="H24" s="695"/>
      <c r="I24" s="605"/>
    </row>
    <row r="25" spans="1:9" ht="12.75">
      <c r="A25" s="474"/>
      <c r="B25" s="140"/>
      <c r="C25" s="65" t="s">
        <v>285</v>
      </c>
      <c r="D25" s="147">
        <v>0</v>
      </c>
      <c r="E25" s="145">
        <f>D25*0.1</f>
        <v>0</v>
      </c>
      <c r="F25" s="695"/>
      <c r="G25" s="605"/>
      <c r="H25" s="695"/>
      <c r="I25" s="605"/>
    </row>
    <row r="26" spans="1:9" ht="12.75">
      <c r="A26" s="474"/>
      <c r="B26" s="140"/>
      <c r="C26" s="65" t="s">
        <v>286</v>
      </c>
      <c r="D26" s="147">
        <v>0</v>
      </c>
      <c r="E26" s="145">
        <f>D26*0.1</f>
        <v>0</v>
      </c>
      <c r="F26" s="695"/>
      <c r="G26" s="605"/>
      <c r="H26" s="695"/>
      <c r="I26" s="605"/>
    </row>
    <row r="27" spans="1:9" ht="12.75">
      <c r="A27" s="474"/>
      <c r="B27" s="140"/>
      <c r="C27" s="65" t="s">
        <v>287</v>
      </c>
      <c r="D27" s="147">
        <v>0</v>
      </c>
      <c r="E27" s="145">
        <f>D27*0.1</f>
        <v>0</v>
      </c>
      <c r="F27" s="695"/>
      <c r="G27" s="605"/>
      <c r="H27" s="695"/>
      <c r="I27" s="605"/>
    </row>
    <row r="28" spans="1:9" ht="12.75">
      <c r="A28" s="474"/>
      <c r="B28" s="140"/>
      <c r="C28" s="65"/>
      <c r="D28" s="147"/>
      <c r="E28" s="145">
        <f>D28*0.1</f>
        <v>0</v>
      </c>
      <c r="F28" s="695"/>
      <c r="G28" s="605"/>
      <c r="H28" s="695"/>
      <c r="I28" s="605"/>
    </row>
    <row r="29" spans="1:11" ht="12.75">
      <c r="A29" s="474" t="s">
        <v>288</v>
      </c>
      <c r="B29" s="140"/>
      <c r="C29" s="83" t="s">
        <v>289</v>
      </c>
      <c r="D29" s="604"/>
      <c r="E29" s="604"/>
      <c r="F29" s="694">
        <v>0</v>
      </c>
      <c r="G29" s="776">
        <f>F29*0.1</f>
        <v>0</v>
      </c>
      <c r="H29" s="146">
        <v>0</v>
      </c>
      <c r="I29" s="606">
        <v>0</v>
      </c>
      <c r="K29" s="16" t="str">
        <f>IF(G29&lt;MIN(D30:D33),#VALUE!,"OK")</f>
        <v>OK</v>
      </c>
    </row>
    <row r="30" spans="1:9" ht="12.75">
      <c r="A30" s="474"/>
      <c r="B30" s="140"/>
      <c r="C30" s="65" t="s">
        <v>290</v>
      </c>
      <c r="D30" s="147">
        <v>0</v>
      </c>
      <c r="E30" s="145">
        <f>D30*0.1</f>
        <v>0</v>
      </c>
      <c r="F30" s="695"/>
      <c r="G30" s="605"/>
      <c r="H30" s="695"/>
      <c r="I30" s="605"/>
    </row>
    <row r="31" spans="1:9" ht="12.75">
      <c r="A31" s="474"/>
      <c r="B31" s="140"/>
      <c r="C31" s="65" t="s">
        <v>291</v>
      </c>
      <c r="D31" s="147">
        <v>0</v>
      </c>
      <c r="E31" s="145">
        <f>D31*0.1</f>
        <v>0</v>
      </c>
      <c r="F31" s="695"/>
      <c r="G31" s="605"/>
      <c r="H31" s="695"/>
      <c r="I31" s="605"/>
    </row>
    <row r="32" spans="1:9" ht="12.75">
      <c r="A32" s="474"/>
      <c r="B32" s="140"/>
      <c r="C32" s="65" t="s">
        <v>292</v>
      </c>
      <c r="D32" s="147">
        <v>0</v>
      </c>
      <c r="E32" s="145">
        <f>D32*0.1</f>
        <v>0</v>
      </c>
      <c r="F32" s="695"/>
      <c r="G32" s="605"/>
      <c r="H32" s="695"/>
      <c r="I32" s="605"/>
    </row>
    <row r="33" spans="1:9" ht="12.75">
      <c r="A33" s="474"/>
      <c r="B33" s="140"/>
      <c r="C33" s="65" t="s">
        <v>293</v>
      </c>
      <c r="D33" s="147">
        <v>0</v>
      </c>
      <c r="E33" s="145">
        <f>D33*0.1</f>
        <v>0</v>
      </c>
      <c r="F33" s="695"/>
      <c r="G33" s="605"/>
      <c r="H33" s="695"/>
      <c r="I33" s="605"/>
    </row>
    <row r="34" spans="1:11" ht="12.75">
      <c r="A34" s="474" t="s">
        <v>288</v>
      </c>
      <c r="B34" s="140"/>
      <c r="C34" s="83" t="s">
        <v>294</v>
      </c>
      <c r="D34" s="604"/>
      <c r="E34" s="604"/>
      <c r="F34" s="694">
        <v>0</v>
      </c>
      <c r="G34" s="776">
        <f>F34*0.1</f>
        <v>0</v>
      </c>
      <c r="H34" s="146">
        <v>0</v>
      </c>
      <c r="I34" s="606">
        <v>0</v>
      </c>
      <c r="K34" s="16" t="str">
        <f>IF(G34&lt;MIN(D35:D52),#VALUE!,"OK")</f>
        <v>OK</v>
      </c>
    </row>
    <row r="35" spans="1:9" ht="12.75">
      <c r="A35" s="474"/>
      <c r="B35" s="140"/>
      <c r="C35" s="65" t="s">
        <v>295</v>
      </c>
      <c r="D35" s="147">
        <v>0</v>
      </c>
      <c r="E35" s="145">
        <f>D35*0.1</f>
        <v>0</v>
      </c>
      <c r="F35" s="695"/>
      <c r="G35" s="605"/>
      <c r="H35" s="695"/>
      <c r="I35" s="605"/>
    </row>
    <row r="36" spans="1:9" ht="12.75">
      <c r="A36" s="474"/>
      <c r="B36" s="140"/>
      <c r="C36" s="65" t="s">
        <v>296</v>
      </c>
      <c r="D36" s="147">
        <v>0</v>
      </c>
      <c r="E36" s="145">
        <f>D36*0.1</f>
        <v>0</v>
      </c>
      <c r="F36" s="695"/>
      <c r="G36" s="605"/>
      <c r="H36" s="695"/>
      <c r="I36" s="605"/>
    </row>
    <row r="37" spans="1:9" ht="12.75">
      <c r="A37" s="474"/>
      <c r="B37" s="140"/>
      <c r="C37" s="65"/>
      <c r="D37" s="147"/>
      <c r="E37" s="145">
        <f>D37*0.1</f>
        <v>0</v>
      </c>
      <c r="F37" s="695"/>
      <c r="G37" s="605"/>
      <c r="H37" s="695"/>
      <c r="I37" s="605"/>
    </row>
    <row r="38" spans="1:9" ht="12.75">
      <c r="A38" s="474" t="s">
        <v>189</v>
      </c>
      <c r="B38" s="140"/>
      <c r="C38" s="712" t="s">
        <v>188</v>
      </c>
      <c r="D38" s="604"/>
      <c r="E38" s="604"/>
      <c r="F38" s="694">
        <v>0</v>
      </c>
      <c r="G38" s="776">
        <f>F38*0.1</f>
        <v>0</v>
      </c>
      <c r="H38" s="146">
        <v>0</v>
      </c>
      <c r="I38" s="606">
        <v>0</v>
      </c>
    </row>
    <row r="39" spans="1:9" ht="12.75">
      <c r="A39" s="474"/>
      <c r="B39" s="140"/>
      <c r="C39" s="65" t="s">
        <v>297</v>
      </c>
      <c r="D39" s="147"/>
      <c r="E39" s="145">
        <f>D39*0.1</f>
        <v>0</v>
      </c>
      <c r="F39" s="695"/>
      <c r="G39" s="605"/>
      <c r="H39" s="695"/>
      <c r="I39" s="605"/>
    </row>
    <row r="40" spans="1:9" ht="12.75">
      <c r="A40" s="474"/>
      <c r="B40" s="140"/>
      <c r="C40" s="65"/>
      <c r="D40" s="147"/>
      <c r="E40" s="145">
        <f>D40*0.1</f>
        <v>0</v>
      </c>
      <c r="F40" s="695"/>
      <c r="G40" s="605"/>
      <c r="H40" s="695"/>
      <c r="I40" s="605"/>
    </row>
    <row r="41" spans="1:9" ht="12.75">
      <c r="A41" s="474"/>
      <c r="B41" s="140"/>
      <c r="C41" s="65"/>
      <c r="D41" s="147"/>
      <c r="E41" s="145">
        <f>D41*0.1</f>
        <v>0</v>
      </c>
      <c r="F41" s="695"/>
      <c r="G41" s="605"/>
      <c r="H41" s="695"/>
      <c r="I41" s="605"/>
    </row>
    <row r="42" spans="1:9" ht="12.75">
      <c r="A42" s="474"/>
      <c r="B42" s="140"/>
      <c r="C42" s="65"/>
      <c r="D42" s="147"/>
      <c r="E42" s="145">
        <f>D42*0.1</f>
        <v>0</v>
      </c>
      <c r="F42" s="695"/>
      <c r="G42" s="605"/>
      <c r="H42" s="695"/>
      <c r="I42" s="605"/>
    </row>
    <row r="43" spans="1:9" ht="12.75">
      <c r="A43" s="474" t="s">
        <v>189</v>
      </c>
      <c r="B43" s="140"/>
      <c r="C43" s="712" t="s">
        <v>188</v>
      </c>
      <c r="D43" s="604"/>
      <c r="E43" s="604"/>
      <c r="F43" s="694"/>
      <c r="G43" s="776">
        <f>F43*0.1</f>
        <v>0</v>
      </c>
      <c r="H43" s="146">
        <v>0</v>
      </c>
      <c r="I43" s="606">
        <v>0</v>
      </c>
    </row>
    <row r="44" spans="1:9" ht="12.75">
      <c r="A44" s="474"/>
      <c r="B44" s="140"/>
      <c r="C44" s="65"/>
      <c r="D44" s="147"/>
      <c r="E44" s="145">
        <f>D44*0.1</f>
        <v>0</v>
      </c>
      <c r="F44" s="695"/>
      <c r="G44" s="605"/>
      <c r="H44" s="695"/>
      <c r="I44" s="605"/>
    </row>
    <row r="45" spans="1:9" ht="12.75">
      <c r="A45" s="474"/>
      <c r="B45" s="140"/>
      <c r="C45" s="65"/>
      <c r="D45" s="147"/>
      <c r="E45" s="145">
        <f>D45*0.1</f>
        <v>0</v>
      </c>
      <c r="F45" s="695"/>
      <c r="G45" s="605"/>
      <c r="H45" s="695"/>
      <c r="I45" s="605"/>
    </row>
    <row r="46" spans="1:9" ht="12.75">
      <c r="A46" s="474"/>
      <c r="B46" s="140"/>
      <c r="C46" s="65"/>
      <c r="D46" s="147"/>
      <c r="E46" s="145">
        <f>D46*0.1</f>
        <v>0</v>
      </c>
      <c r="F46" s="695"/>
      <c r="G46" s="605"/>
      <c r="H46" s="695"/>
      <c r="I46" s="605"/>
    </row>
    <row r="47" spans="1:9" ht="12.75">
      <c r="A47" s="474"/>
      <c r="B47" s="140"/>
      <c r="C47" s="65"/>
      <c r="D47" s="147"/>
      <c r="E47" s="145">
        <f>D47*0.1</f>
        <v>0</v>
      </c>
      <c r="F47" s="695"/>
      <c r="G47" s="605"/>
      <c r="H47" s="695"/>
      <c r="I47" s="605"/>
    </row>
    <row r="48" spans="1:9" ht="12.75">
      <c r="A48" s="474" t="s">
        <v>189</v>
      </c>
      <c r="B48" s="140"/>
      <c r="C48" s="712" t="s">
        <v>188</v>
      </c>
      <c r="D48" s="604"/>
      <c r="E48" s="604"/>
      <c r="F48" s="694">
        <v>0</v>
      </c>
      <c r="G48" s="776">
        <f>F48*0.1</f>
        <v>0</v>
      </c>
      <c r="H48" s="146">
        <v>0</v>
      </c>
      <c r="I48" s="606">
        <v>0</v>
      </c>
    </row>
    <row r="49" spans="1:9" ht="12.75">
      <c r="A49" s="474"/>
      <c r="B49" s="140"/>
      <c r="C49" s="65"/>
      <c r="D49" s="147"/>
      <c r="E49" s="145">
        <f>D49*0.1</f>
        <v>0</v>
      </c>
      <c r="F49" s="695"/>
      <c r="G49" s="605"/>
      <c r="H49" s="695"/>
      <c r="I49" s="605"/>
    </row>
    <row r="50" spans="1:9" ht="12.75">
      <c r="A50" s="474"/>
      <c r="B50" s="140"/>
      <c r="C50" s="65"/>
      <c r="D50" s="147"/>
      <c r="E50" s="145">
        <f>D50*0.1</f>
        <v>0</v>
      </c>
      <c r="F50" s="695"/>
      <c r="G50" s="605"/>
      <c r="H50" s="695"/>
      <c r="I50" s="605"/>
    </row>
    <row r="51" spans="1:9" ht="12.75">
      <c r="A51" s="474"/>
      <c r="B51" s="140"/>
      <c r="C51" s="65"/>
      <c r="D51" s="147"/>
      <c r="E51" s="145">
        <f>D51*0.1</f>
        <v>0</v>
      </c>
      <c r="F51" s="695"/>
      <c r="G51" s="605"/>
      <c r="H51" s="695"/>
      <c r="I51" s="605"/>
    </row>
    <row r="52" spans="1:11" ht="13.5" thickBot="1">
      <c r="A52" s="475"/>
      <c r="B52" s="141"/>
      <c r="C52" s="78"/>
      <c r="D52" s="607"/>
      <c r="E52" s="145">
        <f>D52*0.1</f>
        <v>0</v>
      </c>
      <c r="F52" s="695"/>
      <c r="G52" s="605"/>
      <c r="H52" s="695"/>
      <c r="I52" s="605"/>
      <c r="J52" s="462">
        <f>SUM(F38:F52)</f>
        <v>0</v>
      </c>
      <c r="K52" s="803"/>
    </row>
    <row r="53" spans="1:11" ht="13.5" thickTop="1">
      <c r="A53" s="17"/>
      <c r="B53" s="17"/>
      <c r="C53" s="61" t="s">
        <v>298</v>
      </c>
      <c r="D53" s="608"/>
      <c r="E53" s="608"/>
      <c r="F53" s="167">
        <f>SUM(F5:F52)</f>
        <v>0</v>
      </c>
      <c r="G53" s="166">
        <f>SUM(G5:G52)</f>
        <v>0</v>
      </c>
      <c r="H53" s="167">
        <f>SUM(H5:H52)</f>
        <v>0</v>
      </c>
      <c r="I53" s="166">
        <f>SUM(I5:I52)</f>
        <v>0</v>
      </c>
      <c r="J53" s="802"/>
      <c r="K53" s="804"/>
    </row>
  </sheetData>
  <sheetProtection sheet="1" objects="1" scenarios="1"/>
  <printOptions/>
  <pageMargins left="0.76" right="0.24" top="1.35" bottom="0.82" header="0.5118110236220472" footer="0.33"/>
  <pageSetup fitToHeight="1" fitToWidth="1" horizontalDpi="300" verticalDpi="300" orientation="portrait" paperSize="9" scale="97" r:id="rId1"/>
  <headerFooter alignWithMargins="0">
    <oddHeader>&amp;C&amp;A</oddHeader>
    <oddFooter>&amp;L&amp;F&amp;CPage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brisbane estimate</dc:title>
  <dc:subject>estimate</dc:subject>
  <dc:creator>Haden</dc:creator>
  <cp:keywords/>
  <dc:description/>
  <cp:lastModifiedBy>Karl Tornquist</cp:lastModifiedBy>
  <cp:lastPrinted>2001-07-15T23:38:28Z</cp:lastPrinted>
  <dcterms:created xsi:type="dcterms:W3CDTF">1999-04-20T04:59:16Z</dcterms:created>
  <dcterms:modified xsi:type="dcterms:W3CDTF">2002-02-13T00:30:43Z</dcterms:modified>
  <cp:category/>
  <cp:version/>
  <cp:contentType/>
  <cp:contentStatus/>
</cp:coreProperties>
</file>